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at" sheetId="1" r:id="rId4"/>
    <sheet state="visible" name="Basisdaten" sheetId="2" r:id="rId5"/>
  </sheets>
  <definedNames/>
  <calcPr/>
  <extLst>
    <ext uri="GoogleSheetsCustomDataVersion2">
      <go:sheetsCustomData xmlns:go="http://customooxmlschemas.google.com/" r:id="rId6" roundtripDataChecksum="EiVX9lmvFbEDRrTha98fVbtot41bm0cJtX2ZICwsOGM="/>
    </ext>
  </extLst>
</workbook>
</file>

<file path=xl/sharedStrings.xml><?xml version="1.0" encoding="utf-8"?>
<sst xmlns="http://schemas.openxmlformats.org/spreadsheetml/2006/main" count="102" uniqueCount="53">
  <si>
    <t>Arbeitszeitarten</t>
  </si>
  <si>
    <t>Arbeitsaufzeichnung</t>
  </si>
  <si>
    <t>Monate</t>
  </si>
  <si>
    <t>Jahre</t>
  </si>
  <si>
    <t>Büro</t>
  </si>
  <si>
    <t>Mitarbeiter:</t>
  </si>
  <si>
    <t>Max Mustermann</t>
  </si>
  <si>
    <t>Home Office</t>
  </si>
  <si>
    <t>Monat:</t>
  </si>
  <si>
    <t>August</t>
  </si>
  <si>
    <t>Dienstreise</t>
  </si>
  <si>
    <t>Jahr:</t>
  </si>
  <si>
    <t>Außendienst</t>
  </si>
  <si>
    <t>Arzt</t>
  </si>
  <si>
    <t>Krank</t>
  </si>
  <si>
    <t>Urlaub</t>
  </si>
  <si>
    <t>Tägliche Sollarbeitszeit:</t>
  </si>
  <si>
    <t>Zeitausgleich</t>
  </si>
  <si>
    <t>Mo</t>
  </si>
  <si>
    <t>Feiertag</t>
  </si>
  <si>
    <t>Di</t>
  </si>
  <si>
    <t>Mi</t>
  </si>
  <si>
    <t>Do</t>
  </si>
  <si>
    <t>Fr</t>
  </si>
  <si>
    <t>Sa</t>
  </si>
  <si>
    <t>Sonstige Abwesenheit</t>
  </si>
  <si>
    <t>So</t>
  </si>
  <si>
    <t>Datum Tag</t>
  </si>
  <si>
    <t>Beginn</t>
  </si>
  <si>
    <t>Ende</t>
  </si>
  <si>
    <t>Pause 1
Beginn</t>
  </si>
  <si>
    <t>Pause 1 Ende</t>
  </si>
  <si>
    <t>Pause 2
Beginn</t>
  </si>
  <si>
    <t>Pause 2 Ende</t>
  </si>
  <si>
    <t>Pause Gesamt</t>
  </si>
  <si>
    <t>Σ Arbeitszeit (Stunden)</t>
  </si>
  <si>
    <t>Σ Arbeitszeit (Dezimal)</t>
  </si>
  <si>
    <t>Arbeitszeitart/
Abwesenheit</t>
  </si>
  <si>
    <t>Notiz</t>
  </si>
  <si>
    <t/>
  </si>
  <si>
    <t>Stundenübersicht</t>
  </si>
  <si>
    <t>Aktuelles Monat:</t>
  </si>
  <si>
    <t>Stundenkonto:</t>
  </si>
  <si>
    <t>Sollstunden</t>
  </si>
  <si>
    <t>Saldo Vormonat</t>
  </si>
  <si>
    <t>Arbeitszeit</t>
  </si>
  <si>
    <t>Saldo aktuelles Monat</t>
  </si>
  <si>
    <t>Auszahlung aktuelles Monat</t>
  </si>
  <si>
    <t>Sonstige bez. Abw.</t>
  </si>
  <si>
    <t>Saldo Stundenkonto</t>
  </si>
  <si>
    <t>Ist-Stunden 
(AZ + bez. Abw.)</t>
  </si>
  <si>
    <t>Datum, Unterschrift Dienstnehmer</t>
  </si>
  <si>
    <t>Datum, Unterschrift Dienstgeber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</si>
</sst>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d\,\ dd/mm/yy"/>
    <numFmt numFmtId="165" formatCode="[h]:mm"/>
    <numFmt numFmtId="166" formatCode="_ * #,##0.00_ ;_ * \-#,##0.00_ ;_ * &quot;-&quot;??_ ;_ @_ "/>
  </numFmts>
  <fonts count="12">
    <font>
      <sz val="10.0"/>
      <color rgb="FF000000"/>
      <name val="Arial"/>
      <scheme val="minor"/>
    </font>
    <font>
      <sz val="9.0"/>
      <color rgb="FF000000"/>
      <name val="Arial"/>
    </font>
    <font>
      <b/>
      <sz val="14.0"/>
      <color theme="1"/>
      <name val="Arial"/>
    </font>
    <font/>
    <font>
      <b/>
      <sz val="16.0"/>
      <color theme="1"/>
      <name val="Arial"/>
    </font>
    <font>
      <b/>
      <u/>
      <sz val="16.0"/>
      <color theme="1"/>
      <name val="Arial"/>
    </font>
    <font>
      <b/>
      <u/>
      <sz val="16.0"/>
      <color theme="1"/>
      <name val="Arial"/>
    </font>
    <font>
      <sz val="10.0"/>
      <color theme="1"/>
      <name val="Arial"/>
    </font>
    <font>
      <sz val="9.0"/>
      <color theme="1"/>
      <name val="Arial"/>
    </font>
    <font>
      <u/>
      <sz val="9.0"/>
      <color rgb="FF0000FF"/>
      <name val="Calibri"/>
    </font>
    <font>
      <sz val="10.0"/>
      <color rgb="FF000000"/>
      <name val="Arial"/>
    </font>
    <font>
      <b/>
      <sz val="9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AD652"/>
        <bgColor rgb="FFFAD652"/>
      </patternFill>
    </fill>
    <fill>
      <patternFill patternType="solid">
        <fgColor theme="0"/>
        <bgColor theme="0"/>
      </patternFill>
    </fill>
    <fill>
      <patternFill patternType="solid">
        <fgColor rgb="FF638CFF"/>
        <bgColor rgb="FF638CFF"/>
      </patternFill>
    </fill>
    <fill>
      <patternFill patternType="solid">
        <fgColor rgb="FFF3F6F0"/>
        <bgColor rgb="FFF3F6F0"/>
      </patternFill>
    </fill>
  </fills>
  <borders count="61">
    <border/>
    <border>
      <left/>
      <right/>
      <top/>
      <bottom/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/>
      <right/>
      <top style="thin">
        <color rgb="FFFFFFFF"/>
      </top>
      <bottom style="thin">
        <color rgb="FFFFFFFF"/>
      </bottom>
    </border>
    <border>
      <left style="medium">
        <color rgb="FF000000"/>
      </left>
      <right style="thin">
        <color rgb="FFD0CECE"/>
      </right>
      <top style="medium">
        <color rgb="FF000000"/>
      </top>
      <bottom style="medium">
        <color rgb="FF000000"/>
      </bottom>
    </border>
    <border>
      <left style="thin">
        <color rgb="FFD0CECE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D0CECE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  <bottom/>
    </border>
    <border>
      <top/>
      <bottom/>
    </border>
    <border>
      <left/>
      <right/>
      <top style="thin">
        <color rgb="FFFFFFFF"/>
      </top>
      <bottom/>
    </border>
    <border>
      <left style="medium">
        <color rgb="FF000000"/>
      </left>
      <top style="medium">
        <color rgb="FF000000"/>
      </top>
      <bottom style="thin">
        <color rgb="FFD0CECE"/>
      </bottom>
    </border>
    <border>
      <top style="medium">
        <color rgb="FF000000"/>
      </top>
      <bottom style="thin">
        <color rgb="FFD0CECE"/>
      </bottom>
    </border>
    <border>
      <right style="thin">
        <color rgb="FFD0CECE"/>
      </right>
      <top style="medium">
        <color rgb="FF000000"/>
      </top>
      <bottom style="thin">
        <color rgb="FFD0CECE"/>
      </bottom>
    </border>
    <border>
      <left style="thin">
        <color rgb="FFD0CECE"/>
      </left>
      <right style="thin">
        <color rgb="FFD0CECE"/>
      </right>
      <top style="medium">
        <color rgb="FF000000"/>
      </top>
      <bottom style="thin">
        <color rgb="FFD0CECE"/>
      </bottom>
    </border>
    <border>
      <left style="thin">
        <color rgb="FFD0CECE"/>
      </left>
      <right style="medium">
        <color rgb="FF000000"/>
      </right>
      <top style="medium">
        <color rgb="FF000000"/>
      </top>
      <bottom style="thin">
        <color rgb="FFD0CECE"/>
      </bottom>
    </border>
    <border>
      <left style="medium">
        <color rgb="FF000000"/>
      </left>
      <top style="thin">
        <color rgb="FFD0CECE"/>
      </top>
      <bottom style="medium">
        <color rgb="FF000000"/>
      </bottom>
    </border>
    <border>
      <top style="thin">
        <color rgb="FFD0CECE"/>
      </top>
      <bottom style="medium">
        <color rgb="FF000000"/>
      </bottom>
    </border>
    <border>
      <right style="thin">
        <color rgb="FFD0CECE"/>
      </right>
      <top style="thin">
        <color rgb="FFD0CECE"/>
      </top>
      <bottom style="medium">
        <color rgb="FF000000"/>
      </bottom>
    </border>
    <border>
      <left style="thin">
        <color rgb="FFD0CECE"/>
      </left>
      <right style="thin">
        <color rgb="FFD0CECE"/>
      </right>
      <top style="thin">
        <color rgb="FFD0CECE"/>
      </top>
      <bottom style="medium">
        <color rgb="FF000000"/>
      </bottom>
    </border>
    <border>
      <left style="thin">
        <color rgb="FFD0CECE"/>
      </left>
      <right style="medium">
        <color rgb="FF000000"/>
      </right>
      <top style="thin">
        <color rgb="FFD0CECE"/>
      </top>
      <bottom style="medium">
        <color rgb="FF000000"/>
      </bottom>
    </border>
    <border>
      <left/>
      <top/>
      <bottom style="thin">
        <color rgb="FFFFFFFF"/>
      </bottom>
    </border>
    <border>
      <top/>
      <bottom style="thin">
        <color rgb="FFFFFFFF"/>
      </bottom>
    </border>
    <border>
      <left style="thin">
        <color rgb="FFD0CECE"/>
      </left>
      <right style="thin">
        <color rgb="FFD0CECE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D0CECE"/>
      </right>
      <top/>
      <bottom style="thin">
        <color rgb="FFD0CECE"/>
      </bottom>
    </border>
    <border>
      <left style="thin">
        <color rgb="FFD0CECE"/>
      </left>
      <right style="thin">
        <color rgb="FFD0CECE"/>
      </right>
      <bottom style="thin">
        <color rgb="FFD0CECE"/>
      </bottom>
    </border>
    <border>
      <left style="thin">
        <color rgb="FFD0CECE"/>
      </left>
      <right style="thin">
        <color rgb="FFD0CECE"/>
      </right>
      <top/>
      <bottom style="thin">
        <color rgb="FFD0CECE"/>
      </bottom>
    </border>
    <border>
      <left style="thin">
        <color rgb="FFD0CECE"/>
      </left>
      <top/>
      <bottom style="thin">
        <color rgb="FFD0CECE"/>
      </bottom>
    </border>
    <border>
      <top/>
      <bottom style="thin">
        <color rgb="FFD0CECE"/>
      </bottom>
    </border>
    <border>
      <right style="medium">
        <color rgb="FF000000"/>
      </right>
      <top/>
      <bottom style="thin">
        <color rgb="FFD0CECE"/>
      </bottom>
    </border>
    <border>
      <left style="medium">
        <color rgb="FF000000"/>
      </left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D0CECE"/>
      </left>
      <top style="thin">
        <color rgb="FFD0CECE"/>
      </top>
      <bottom style="thin">
        <color rgb="FFD0CECE"/>
      </bottom>
    </border>
    <border>
      <top style="thin">
        <color rgb="FFD0CECE"/>
      </top>
      <bottom style="thin">
        <color rgb="FFD0CECE"/>
      </bottom>
    </border>
    <border>
      <right style="medium">
        <color rgb="FF000000"/>
      </right>
      <top style="thin">
        <color rgb="FFD0CECE"/>
      </top>
      <bottom style="thin">
        <color rgb="FFD0CECE"/>
      </bottom>
    </border>
    <border>
      <left style="medium">
        <color rgb="FF000000"/>
      </left>
      <right style="thin">
        <color rgb="FFD0CECE"/>
      </right>
      <top style="thin">
        <color rgb="FFD0CECE"/>
      </top>
      <bottom style="medium">
        <color rgb="FF000000"/>
      </bottom>
    </border>
    <border>
      <left style="thin">
        <color rgb="FFD0CECE"/>
      </left>
      <top style="thin">
        <color rgb="FFD0CECE"/>
      </top>
      <bottom style="medium">
        <color rgb="FF000000"/>
      </bottom>
    </border>
    <border>
      <right style="medium">
        <color rgb="FF000000"/>
      </right>
      <top style="thin">
        <color rgb="FFD0CECE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D0CECE"/>
      </bottom>
    </border>
    <border>
      <right style="thin">
        <color rgb="FFD0CECE"/>
      </right>
      <top/>
      <bottom style="thin">
        <color rgb="FFD0CECE"/>
      </bottom>
    </border>
    <border>
      <left style="thin">
        <color rgb="FFD0CECE"/>
      </left>
      <right style="medium">
        <color rgb="FF000000"/>
      </right>
      <top/>
      <bottom style="thin">
        <color rgb="FFD0CECE"/>
      </bottom>
    </border>
    <border>
      <left/>
      <right/>
      <top/>
      <bottom style="thin">
        <color rgb="FFFFFFFF"/>
      </bottom>
    </border>
    <border>
      <left style="medium">
        <color rgb="FF000000"/>
      </left>
      <top style="thin">
        <color rgb="FFD0CECE"/>
      </top>
      <bottom style="thin">
        <color rgb="FFD0CECE"/>
      </bottom>
    </border>
    <border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medium">
        <color rgb="FF000000"/>
      </right>
      <top style="thin">
        <color rgb="FFD0CECE"/>
      </top>
      <bottom style="thin">
        <color rgb="FFD0CECE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D0CECE"/>
      </right>
      <top/>
      <bottom style="medium">
        <color rgb="FF000000"/>
      </bottom>
    </border>
    <border>
      <left style="thin">
        <color rgb="FFD0CECE"/>
      </left>
      <right style="medium">
        <color rgb="FF000000"/>
      </right>
      <top/>
      <bottom style="medium">
        <color rgb="FF000000"/>
      </bottom>
    </border>
    <border>
      <left/>
      <right style="thin">
        <color rgb="FFFFFFFF"/>
      </right>
      <top/>
      <bottom/>
    </border>
    <border>
      <left style="thin">
        <color rgb="FFFFFFFF"/>
      </left>
      <right style="thin">
        <color rgb="FFFFFFFF"/>
      </right>
      <top/>
      <bottom/>
    </border>
    <border>
      <left style="thin">
        <color rgb="FFFFFFFF"/>
      </left>
      <right/>
      <top/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/>
    </border>
    <border>
      <top style="thin">
        <color rgb="FFFFFFFF"/>
      </top>
      <bottom style="thin">
        <color rgb="FF000000"/>
      </bottom>
    </border>
    <border>
      <left/>
      <top style="thin">
        <color rgb="FFFFFFFF"/>
      </top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0" fontId="2" numFmtId="0" xfId="0" applyAlignment="1" applyBorder="1" applyFont="1">
      <alignment horizontal="left" readingOrder="0"/>
    </xf>
    <xf borderId="0" fillId="0" fontId="1" numFmtId="0" xfId="0" applyFont="1"/>
    <xf borderId="3" fillId="0" fontId="3" numFmtId="0" xfId="0" applyBorder="1" applyFont="1"/>
    <xf borderId="1" fillId="3" fontId="4" numFmtId="0" xfId="0" applyAlignment="1" applyBorder="1" applyFill="1" applyFont="1">
      <alignment horizontal="left"/>
    </xf>
    <xf borderId="1" fillId="3" fontId="5" numFmtId="0" xfId="0" applyAlignment="1" applyBorder="1" applyFont="1">
      <alignment horizontal="center"/>
    </xf>
    <xf borderId="4" fillId="3" fontId="6" numFmtId="0" xfId="0" applyAlignment="1" applyBorder="1" applyFont="1">
      <alignment horizontal="center"/>
    </xf>
    <xf borderId="1" fillId="3" fontId="7" numFmtId="0" xfId="0" applyBorder="1" applyFont="1"/>
    <xf borderId="5" fillId="2" fontId="8" numFmtId="0" xfId="0" applyAlignment="1" applyBorder="1" applyFont="1">
      <alignment horizontal="left"/>
    </xf>
    <xf borderId="6" fillId="3" fontId="8" numFmtId="14" xfId="0" applyBorder="1" applyFont="1" applyNumberFormat="1"/>
    <xf borderId="7" fillId="0" fontId="3" numFmtId="0" xfId="0" applyBorder="1" applyFont="1"/>
    <xf borderId="8" fillId="0" fontId="3" numFmtId="0" xfId="0" applyBorder="1" applyFont="1"/>
    <xf borderId="1" fillId="3" fontId="8" numFmtId="0" xfId="0" applyBorder="1" applyFont="1"/>
    <xf borderId="9" fillId="3" fontId="8" numFmtId="0" xfId="0" applyAlignment="1" applyBorder="1" applyFont="1">
      <alignment horizontal="right"/>
    </xf>
    <xf borderId="5" fillId="2" fontId="8" numFmtId="0" xfId="0" applyBorder="1" applyFont="1"/>
    <xf borderId="9" fillId="3" fontId="8" numFmtId="0" xfId="0" applyAlignment="1" applyBorder="1" applyFont="1">
      <alignment readingOrder="0"/>
    </xf>
    <xf borderId="10" fillId="3" fontId="8" numFmtId="0" xfId="0" applyAlignment="1" applyBorder="1" applyFont="1">
      <alignment horizontal="left"/>
    </xf>
    <xf borderId="11" fillId="0" fontId="3" numFmtId="0" xfId="0" applyBorder="1" applyFont="1"/>
    <xf borderId="1" fillId="3" fontId="8" numFmtId="0" xfId="0" applyAlignment="1" applyBorder="1" applyFont="1">
      <alignment horizontal="left"/>
    </xf>
    <xf borderId="0" fillId="0" fontId="8" numFmtId="0" xfId="0" applyAlignment="1" applyFont="1">
      <alignment horizontal="left"/>
    </xf>
    <xf borderId="0" fillId="0" fontId="8" numFmtId="14" xfId="0" applyFont="1" applyNumberFormat="1"/>
    <xf borderId="12" fillId="3" fontId="8" numFmtId="0" xfId="0" applyBorder="1" applyFont="1"/>
    <xf borderId="13" fillId="2" fontId="8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2" fontId="8" numFmtId="0" xfId="0" applyAlignment="1" applyBorder="1" applyFont="1">
      <alignment horizontal="center"/>
    </xf>
    <xf borderId="17" fillId="2" fontId="8" numFmtId="0" xfId="0" applyAlignment="1" applyBorder="1" applyFont="1">
      <alignment horizontal="center"/>
    </xf>
    <xf borderId="18" fillId="3" fontId="8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3" fontId="8" numFmtId="0" xfId="0" applyAlignment="1" applyBorder="1" applyFont="1">
      <alignment horizontal="center"/>
    </xf>
    <xf borderId="22" fillId="3" fontId="8" numFmtId="0" xfId="0" applyAlignment="1" applyBorder="1" applyFont="1">
      <alignment horizontal="center"/>
    </xf>
    <xf borderId="23" fillId="3" fontId="9" numFmtId="0" xfId="0" applyAlignment="1" applyBorder="1" applyFont="1">
      <alignment horizontal="right" shrinkToFit="0" vertical="center" wrapText="1"/>
    </xf>
    <xf borderId="24" fillId="0" fontId="3" numFmtId="0" xfId="0" applyBorder="1" applyFont="1"/>
    <xf borderId="1" fillId="3" fontId="8" numFmtId="0" xfId="0" applyAlignment="1" applyBorder="1" applyFont="1">
      <alignment horizontal="right"/>
    </xf>
    <xf borderId="1" fillId="3" fontId="8" numFmtId="14" xfId="0" applyBorder="1" applyFont="1" applyNumberFormat="1"/>
    <xf borderId="5" fillId="4" fontId="8" numFmtId="0" xfId="0" applyAlignment="1" applyBorder="1" applyFill="1" applyFont="1">
      <alignment horizontal="center" shrinkToFit="0" vertical="center" wrapText="1"/>
    </xf>
    <xf borderId="25" fillId="4" fontId="8" numFmtId="0" xfId="0" applyAlignment="1" applyBorder="1" applyFont="1">
      <alignment horizontal="center" shrinkToFit="0" vertical="center" wrapText="1"/>
    </xf>
    <xf borderId="6" fillId="4" fontId="8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vertical="center"/>
    </xf>
    <xf borderId="26" fillId="5" fontId="8" numFmtId="164" xfId="0" applyAlignment="1" applyBorder="1" applyFill="1" applyFont="1" applyNumberFormat="1">
      <alignment horizontal="right"/>
    </xf>
    <xf borderId="27" fillId="0" fontId="8" numFmtId="20" xfId="0" applyBorder="1" applyFont="1" applyNumberFormat="1"/>
    <xf borderId="28" fillId="5" fontId="8" numFmtId="165" xfId="0" applyBorder="1" applyFont="1" applyNumberFormat="1"/>
    <xf borderId="28" fillId="5" fontId="8" numFmtId="166" xfId="0" applyBorder="1" applyFont="1" applyNumberFormat="1"/>
    <xf borderId="27" fillId="0" fontId="8" numFmtId="0" xfId="0" applyBorder="1" applyFont="1"/>
    <xf borderId="29" fillId="3" fontId="8" numFmtId="0" xfId="0" applyBorder="1" applyFont="1"/>
    <xf borderId="30" fillId="0" fontId="3" numFmtId="0" xfId="0" applyBorder="1" applyFont="1"/>
    <xf borderId="31" fillId="0" fontId="3" numFmtId="0" xfId="0" applyBorder="1" applyFont="1"/>
    <xf borderId="32" fillId="5" fontId="8" numFmtId="164" xfId="0" applyAlignment="1" applyBorder="1" applyFont="1" applyNumberFormat="1">
      <alignment horizontal="right"/>
    </xf>
    <xf borderId="33" fillId="0" fontId="8" numFmtId="20" xfId="0" applyBorder="1" applyFont="1" applyNumberFormat="1"/>
    <xf borderId="33" fillId="5" fontId="8" numFmtId="165" xfId="0" applyBorder="1" applyFont="1" applyNumberFormat="1"/>
    <xf borderId="33" fillId="5" fontId="8" numFmtId="166" xfId="0" applyBorder="1" applyFont="1" applyNumberFormat="1"/>
    <xf borderId="33" fillId="0" fontId="8" numFmtId="0" xfId="0" applyBorder="1" applyFont="1"/>
    <xf borderId="34" fillId="3" fontId="8" numFmtId="0" xfId="0" applyBorder="1" applyFont="1"/>
    <xf borderId="35" fillId="0" fontId="3" numFmtId="0" xfId="0" applyBorder="1" applyFont="1"/>
    <xf borderId="36" fillId="0" fontId="3" numFmtId="0" xfId="0" applyBorder="1" applyFont="1"/>
    <xf borderId="37" fillId="5" fontId="8" numFmtId="164" xfId="0" applyAlignment="1" applyBorder="1" applyFont="1" applyNumberFormat="1">
      <alignment horizontal="right"/>
    </xf>
    <xf borderId="21" fillId="0" fontId="8" numFmtId="20" xfId="0" applyBorder="1" applyFont="1" applyNumberFormat="1"/>
    <xf borderId="21" fillId="0" fontId="8" numFmtId="0" xfId="0" applyBorder="1" applyFont="1"/>
    <xf borderId="21" fillId="5" fontId="8" numFmtId="165" xfId="0" applyBorder="1" applyFont="1" applyNumberFormat="1"/>
    <xf borderId="21" fillId="5" fontId="8" numFmtId="166" xfId="0" applyBorder="1" applyFont="1" applyNumberFormat="1"/>
    <xf borderId="38" fillId="3" fontId="8" numFmtId="0" xfId="0" applyBorder="1" applyFont="1"/>
    <xf borderId="39" fillId="0" fontId="3" numFmtId="0" xfId="0" applyBorder="1" applyFont="1"/>
    <xf borderId="10" fillId="3" fontId="2" numFmtId="14" xfId="0" applyAlignment="1" applyBorder="1" applyFont="1" applyNumberFormat="1">
      <alignment horizontal="left"/>
    </xf>
    <xf borderId="1" fillId="3" fontId="8" numFmtId="14" xfId="0" applyAlignment="1" applyBorder="1" applyFont="1" applyNumberFormat="1">
      <alignment horizontal="center"/>
    </xf>
    <xf borderId="40" fillId="4" fontId="8" numFmtId="0" xfId="0" applyBorder="1" applyFont="1"/>
    <xf borderId="10" fillId="3" fontId="11" numFmtId="0" xfId="0" applyBorder="1" applyFont="1"/>
    <xf borderId="41" fillId="5" fontId="8" numFmtId="2" xfId="0" applyAlignment="1" applyBorder="1" applyFont="1" applyNumberFormat="1">
      <alignment horizontal="left"/>
    </xf>
    <xf borderId="42" fillId="0" fontId="3" numFmtId="0" xfId="0" applyBorder="1" applyFont="1"/>
    <xf borderId="43" fillId="5" fontId="8" numFmtId="2" xfId="0" applyBorder="1" applyFont="1" applyNumberFormat="1"/>
    <xf borderId="44" fillId="3" fontId="8" numFmtId="0" xfId="0" applyBorder="1" applyFont="1"/>
    <xf borderId="41" fillId="2" fontId="8" numFmtId="0" xfId="0" applyBorder="1" applyFont="1"/>
    <xf borderId="43" fillId="3" fontId="8" numFmtId="2" xfId="0" applyBorder="1" applyFont="1" applyNumberFormat="1"/>
    <xf borderId="10" fillId="3" fontId="8" numFmtId="2" xfId="0" applyBorder="1" applyFont="1" applyNumberFormat="1"/>
    <xf borderId="1" fillId="3" fontId="8" numFmtId="2" xfId="0" applyBorder="1" applyFont="1" applyNumberFormat="1"/>
    <xf borderId="45" fillId="5" fontId="8" numFmtId="2" xfId="0" applyAlignment="1" applyBorder="1" applyFont="1" applyNumberFormat="1">
      <alignment horizontal="left"/>
    </xf>
    <xf borderId="46" fillId="0" fontId="3" numFmtId="0" xfId="0" applyBorder="1" applyFont="1"/>
    <xf borderId="47" fillId="5" fontId="8" numFmtId="2" xfId="0" applyBorder="1" applyFont="1" applyNumberFormat="1"/>
    <xf borderId="4" fillId="3" fontId="8" numFmtId="0" xfId="0" applyBorder="1" applyFont="1"/>
    <xf borderId="45" fillId="5" fontId="8" numFmtId="0" xfId="0" applyBorder="1" applyFont="1"/>
    <xf borderId="18" fillId="2" fontId="8" numFmtId="0" xfId="0" applyBorder="1" applyFont="1"/>
    <xf borderId="22" fillId="3" fontId="8" numFmtId="2" xfId="0" applyBorder="1" applyFont="1" applyNumberFormat="1"/>
    <xf borderId="32" fillId="5" fontId="8" numFmtId="0" xfId="0" applyAlignment="1" applyBorder="1" applyFont="1">
      <alignment horizontal="left"/>
    </xf>
    <xf borderId="33" fillId="5" fontId="8" numFmtId="0" xfId="0" applyAlignment="1" applyBorder="1" applyFont="1">
      <alignment horizontal="left"/>
    </xf>
    <xf borderId="48" fillId="5" fontId="11" numFmtId="0" xfId="0" applyBorder="1" applyFont="1"/>
    <xf borderId="49" fillId="0" fontId="3" numFmtId="0" xfId="0" applyBorder="1" applyFont="1"/>
    <xf borderId="50" fillId="0" fontId="3" numFmtId="0" xfId="0" applyBorder="1" applyFont="1"/>
    <xf borderId="51" fillId="5" fontId="11" numFmtId="2" xfId="0" applyBorder="1" applyFont="1" applyNumberFormat="1"/>
    <xf borderId="10" fillId="3" fontId="11" numFmtId="2" xfId="0" applyBorder="1" applyFont="1" applyNumberFormat="1"/>
    <xf borderId="1" fillId="3" fontId="11" numFmtId="2" xfId="0" applyBorder="1" applyFont="1" applyNumberFormat="1"/>
    <xf borderId="18" fillId="5" fontId="8" numFmtId="2" xfId="0" applyAlignment="1" applyBorder="1" applyFont="1" applyNumberFormat="1">
      <alignment horizontal="left" shrinkToFit="0" wrapText="1"/>
    </xf>
    <xf borderId="22" fillId="5" fontId="8" numFmtId="2" xfId="0" applyBorder="1" applyFont="1" applyNumberFormat="1"/>
    <xf borderId="48" fillId="5" fontId="11" numFmtId="2" xfId="0" applyAlignment="1" applyBorder="1" applyFont="1" applyNumberFormat="1">
      <alignment horizontal="left"/>
    </xf>
    <xf borderId="52" fillId="3" fontId="8" numFmtId="0" xfId="0" applyBorder="1" applyFont="1"/>
    <xf borderId="53" fillId="3" fontId="8" numFmtId="0" xfId="0" applyBorder="1" applyFont="1"/>
    <xf borderId="54" fillId="3" fontId="8" numFmtId="0" xfId="0" applyBorder="1" applyFont="1"/>
    <xf borderId="1" fillId="3" fontId="10" numFmtId="0" xfId="0" applyBorder="1" applyFont="1"/>
    <xf borderId="55" fillId="3" fontId="8" numFmtId="0" xfId="0" applyBorder="1" applyFont="1"/>
    <xf borderId="1" fillId="3" fontId="8" numFmtId="2" xfId="0" applyAlignment="1" applyBorder="1" applyFont="1" applyNumberFormat="1">
      <alignment horizontal="left"/>
    </xf>
    <xf borderId="56" fillId="3" fontId="8" numFmtId="0" xfId="0" applyBorder="1" applyFont="1"/>
    <xf borderId="57" fillId="0" fontId="8" numFmtId="0" xfId="0" applyBorder="1" applyFont="1"/>
    <xf borderId="57" fillId="0" fontId="3" numFmtId="0" xfId="0" applyBorder="1" applyFont="1"/>
    <xf borderId="58" fillId="3" fontId="8" numFmtId="0" xfId="0" applyAlignment="1" applyBorder="1" applyFont="1">
      <alignment horizontal="center"/>
    </xf>
    <xf borderId="59" fillId="3" fontId="8" numFmtId="0" xfId="0" applyAlignment="1" applyBorder="1" applyFont="1">
      <alignment horizontal="center"/>
    </xf>
    <xf borderId="60" fillId="0" fontId="3" numFmtId="0" xfId="0" applyBorder="1" applyFont="1"/>
    <xf borderId="1" fillId="3" fontId="1" numFmtId="0" xfId="0" applyBorder="1" applyFont="1"/>
    <xf borderId="1" fillId="3" fontId="8" numFmtId="0" xfId="0" applyAlignment="1" applyBorder="1" applyFont="1">
      <alignment horizontal="center" vertical="center"/>
    </xf>
    <xf borderId="59" fillId="3" fontId="8" numFmtId="0" xfId="0" applyAlignment="1" applyBorder="1" applyFont="1">
      <alignment horizontal="center" vertical="center"/>
    </xf>
    <xf borderId="10" fillId="3" fontId="8" numFmtId="0" xfId="0" applyBorder="1" applyFont="1"/>
    <xf borderId="0" fillId="0" fontId="8" numFmtId="0" xfId="0" applyFont="1"/>
    <xf borderId="0" fillId="0" fontId="7" numFmtId="0" xfId="0" applyFont="1"/>
  </cellXfs>
  <cellStyles count="1">
    <cellStyle xfId="0" name="Normal" builtinId="0"/>
  </cellStyles>
  <dxfs count="1">
    <dxf>
      <font/>
      <fill>
        <patternFill patternType="solid">
          <fgColor rgb="FFD9D9D9"/>
          <bgColor rgb="FFD9D9D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342900</xdr:colOff>
      <xdr:row>57</xdr:row>
      <xdr:rowOff>133350</xdr:rowOff>
    </xdr:from>
    <xdr:ext cx="5057775" cy="3048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5.88"/>
    <col customWidth="1" min="3" max="3" width="6.38"/>
    <col customWidth="1" min="4" max="4" width="6.88"/>
    <col customWidth="1" min="5" max="5" width="6.63"/>
    <col customWidth="1" min="6" max="6" width="6.88"/>
    <col customWidth="1" min="7" max="8" width="6.38"/>
    <col customWidth="1" min="9" max="9" width="10.5"/>
    <col customWidth="1" min="10" max="10" width="10.38"/>
    <col customWidth="1" min="11" max="11" width="15.88"/>
    <col customWidth="1" min="12" max="12" width="2.13"/>
    <col customWidth="1" min="13" max="13" width="7.13"/>
    <col customWidth="1" min="14" max="14" width="30.88"/>
    <col customWidth="1" min="15" max="26" width="17.38"/>
  </cols>
  <sheetData>
    <row r="1" ht="19.5" customHeight="1">
      <c r="A1" s="2" t="s">
        <v>1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</row>
    <row r="2" ht="9.0" customHeight="1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  <c r="M2" s="6"/>
      <c r="N2" s="8"/>
    </row>
    <row r="3" ht="12.75" customHeight="1">
      <c r="A3" s="9" t="s">
        <v>5</v>
      </c>
      <c r="B3" s="10" t="s">
        <v>6</v>
      </c>
      <c r="C3" s="11"/>
      <c r="D3" s="12"/>
      <c r="E3" s="13"/>
      <c r="F3" s="9" t="s">
        <v>8</v>
      </c>
      <c r="G3" s="14" t="s">
        <v>9</v>
      </c>
      <c r="H3" s="13"/>
      <c r="I3" s="15" t="s">
        <v>11</v>
      </c>
      <c r="J3" s="16">
        <v>2026.0</v>
      </c>
      <c r="K3" s="13"/>
      <c r="L3" s="17"/>
      <c r="M3" s="18"/>
      <c r="N3" s="19"/>
    </row>
    <row r="4" ht="12.75" customHeight="1">
      <c r="A4" s="20"/>
      <c r="B4" s="21"/>
      <c r="C4" s="21"/>
      <c r="D4" s="21"/>
      <c r="E4" s="13"/>
      <c r="F4" s="13"/>
      <c r="G4" s="13"/>
      <c r="H4" s="13"/>
      <c r="I4" s="22"/>
      <c r="J4" s="13"/>
      <c r="K4" s="13"/>
      <c r="L4" s="19"/>
      <c r="M4" s="19"/>
      <c r="N4" s="19"/>
    </row>
    <row r="5" ht="12.75" customHeight="1">
      <c r="A5" s="23" t="s">
        <v>16</v>
      </c>
      <c r="B5" s="24"/>
      <c r="C5" s="25"/>
      <c r="D5" s="26" t="s">
        <v>18</v>
      </c>
      <c r="E5" s="26" t="s">
        <v>20</v>
      </c>
      <c r="F5" s="26" t="s">
        <v>21</v>
      </c>
      <c r="G5" s="26" t="s">
        <v>22</v>
      </c>
      <c r="H5" s="26" t="s">
        <v>23</v>
      </c>
      <c r="I5" s="26" t="s">
        <v>24</v>
      </c>
      <c r="J5" s="27" t="s">
        <v>26</v>
      </c>
      <c r="K5" s="13"/>
      <c r="L5" s="19"/>
      <c r="M5" s="19"/>
      <c r="N5" s="19"/>
    </row>
    <row r="6" ht="12.75" customHeight="1">
      <c r="A6" s="28"/>
      <c r="B6" s="29"/>
      <c r="C6" s="30"/>
      <c r="D6" s="31">
        <v>8.0</v>
      </c>
      <c r="E6" s="31">
        <v>8.0</v>
      </c>
      <c r="F6" s="31">
        <v>8.0</v>
      </c>
      <c r="G6" s="31">
        <v>8.0</v>
      </c>
      <c r="H6" s="31">
        <v>6.5</v>
      </c>
      <c r="I6" s="31"/>
      <c r="J6" s="32"/>
      <c r="K6" s="13"/>
      <c r="L6" s="33" t="str">
        <f>HYPERLINK("https://www.timr.com/a/arbeitsaufzeichnung-vorlage/?utm_medium=pdf&amp;utm_source=vorlage&amp;utm_campaign=arbeitsaufzeichnung_vorlage_m_de","Arbeitszeiterfassung auf Knopfdruck gibt es auf www.timr.com")</f>
        <v>Arbeitszeiterfassung auf Knopfdruck gibt es auf www.timr.com</v>
      </c>
      <c r="M6" s="34"/>
      <c r="N6" s="34"/>
    </row>
    <row r="7" ht="12.75" customHeight="1">
      <c r="A7" s="35"/>
      <c r="B7" s="36"/>
      <c r="C7" s="13"/>
      <c r="D7" s="13"/>
      <c r="E7" s="13"/>
      <c r="F7" s="13"/>
      <c r="G7" s="13"/>
      <c r="H7" s="13"/>
      <c r="I7" s="13"/>
      <c r="J7" s="13"/>
      <c r="K7" s="13"/>
      <c r="L7" s="19"/>
      <c r="M7" s="19"/>
      <c r="N7" s="19"/>
    </row>
    <row r="8" ht="25.5" customHeight="1">
      <c r="A8" s="37" t="s">
        <v>27</v>
      </c>
      <c r="B8" s="38" t="s">
        <v>28</v>
      </c>
      <c r="C8" s="38" t="s">
        <v>29</v>
      </c>
      <c r="D8" s="38" t="s">
        <v>30</v>
      </c>
      <c r="E8" s="38" t="s">
        <v>31</v>
      </c>
      <c r="F8" s="38" t="s">
        <v>32</v>
      </c>
      <c r="G8" s="38" t="s">
        <v>33</v>
      </c>
      <c r="H8" s="38" t="s">
        <v>34</v>
      </c>
      <c r="I8" s="38" t="s">
        <v>35</v>
      </c>
      <c r="J8" s="38" t="s">
        <v>36</v>
      </c>
      <c r="K8" s="38" t="s">
        <v>37</v>
      </c>
      <c r="L8" s="39" t="s">
        <v>38</v>
      </c>
      <c r="M8" s="11"/>
      <c r="N8" s="12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12.75" customHeight="1">
      <c r="A9" s="41">
        <f>IF(DAY(EOMONTH(DATE($J$3,MONTH(1&amp;$G$3),1),0))&gt;=1,DATE($J$3,MONTH(1&amp;$G$3),1),"")</f>
        <v>46235</v>
      </c>
      <c r="B9" s="42">
        <v>0.333333333333333</v>
      </c>
      <c r="C9" s="42">
        <v>0.6666666666666666</v>
      </c>
      <c r="D9" s="42">
        <v>0.4166666666666667</v>
      </c>
      <c r="E9" s="42">
        <v>0.4270833333333333</v>
      </c>
      <c r="F9" s="42">
        <v>0.5416666666666666</v>
      </c>
      <c r="G9" s="42">
        <v>0.5625</v>
      </c>
      <c r="H9" s="43">
        <f t="shared" ref="H9:H39" si="1">IF(OR(AND(D9&lt;&gt;"",E9&lt;&gt;""),AND(F9&lt;&gt;"",G9&lt;&gt;"")),IF(AND(D9&lt;&gt;"",E9&lt;&gt;""),E9-D9,0)+IF(AND(F9&lt;&gt;"",G9&lt;&gt;""),G9-F9,0),"")</f>
        <v>0.03125</v>
      </c>
      <c r="I9" s="43">
        <f t="array" ref="I9">IF(AND(B9&lt;&gt;"",C9&lt;&gt;""),(C9-B9)-IF(H9&lt;&gt;"",H9,0),IF(K9&lt;&gt;"",INDEX($D$6:$K$6,WEEKDAY($A9,2))/24,""))</f>
        <v>0.3020833333</v>
      </c>
      <c r="J9" s="44">
        <f t="shared" ref="J9:J39" si="2">IF(I9&lt;&gt;"",I9*24,"")</f>
        <v>7.25</v>
      </c>
      <c r="K9" s="45" t="s">
        <v>7</v>
      </c>
      <c r="L9" s="46"/>
      <c r="M9" s="47"/>
      <c r="N9" s="48"/>
    </row>
    <row r="10" ht="12.75" customHeight="1">
      <c r="A10" s="49">
        <f>IF(DAY(EOMONTH(DATE($J$3,MONTH(1&amp;$G$3),1),0))&gt;=2,DATE($J$3,MONTH(1&amp;$G$3),2),"")</f>
        <v>46236</v>
      </c>
      <c r="B10" s="50">
        <v>0.333333333333333</v>
      </c>
      <c r="C10" s="50">
        <v>0.7083333333333334</v>
      </c>
      <c r="D10" s="50"/>
      <c r="E10" s="50"/>
      <c r="F10" s="50">
        <v>0.5</v>
      </c>
      <c r="G10" s="50">
        <v>0.5416666666666666</v>
      </c>
      <c r="H10" s="51">
        <f t="shared" si="1"/>
        <v>0.04166666667</v>
      </c>
      <c r="I10" s="51">
        <f t="array" ref="I10">IF(AND(B10&lt;&gt;"",C10&lt;&gt;""),(C10-B10)-IF(H10&lt;&gt;"",H10,0),IF(K10&lt;&gt;"",INDEX($D$6:$K$6,WEEKDAY($A10,2))/24,""))</f>
        <v>0.3333333333</v>
      </c>
      <c r="J10" s="52">
        <f t="shared" si="2"/>
        <v>8</v>
      </c>
      <c r="K10" s="53" t="s">
        <v>12</v>
      </c>
      <c r="L10" s="54"/>
      <c r="M10" s="55"/>
      <c r="N10" s="56"/>
    </row>
    <row r="11" ht="12.75" customHeight="1">
      <c r="A11" s="49">
        <f>IF(DAY(EOMONTH(DATE($J$3,MONTH(1&amp;$G$3),1),0))&gt;=3,DATE($J$3,MONTH(1&amp;$G$3),3),"")</f>
        <v>46237</v>
      </c>
      <c r="B11" s="50">
        <v>0.333333333333333</v>
      </c>
      <c r="C11" s="50">
        <v>0.708333333333333</v>
      </c>
      <c r="D11" s="50">
        <v>0.4166666666666667</v>
      </c>
      <c r="E11" s="50">
        <v>0.4236111111111111</v>
      </c>
      <c r="F11" s="50">
        <v>0.5208333333333334</v>
      </c>
      <c r="G11" s="50">
        <v>0.5416666666666666</v>
      </c>
      <c r="H11" s="51">
        <f t="shared" si="1"/>
        <v>0.02777777778</v>
      </c>
      <c r="I11" s="51">
        <f t="array" ref="I11">IF(AND(B11&lt;&gt;"",C11&lt;&gt;""),(C11-B11)-IF(H11&lt;&gt;"",H11,0),IF(K11&lt;&gt;"",INDEX($D$6:$K$6,WEEKDAY($A11,2))/24,""))</f>
        <v>0.3472222222</v>
      </c>
      <c r="J11" s="52">
        <f t="shared" si="2"/>
        <v>8.333333333</v>
      </c>
      <c r="K11" s="53" t="s">
        <v>4</v>
      </c>
      <c r="L11" s="54" t="s">
        <v>39</v>
      </c>
      <c r="M11" s="55"/>
      <c r="N11" s="56"/>
    </row>
    <row r="12" ht="12.75" customHeight="1">
      <c r="A12" s="49">
        <f>IF(DAY(EOMONTH(DATE($J$3,MONTH(1&amp;$G$3),1),0))&gt;=4,DATE($J$3,MONTH(1&amp;$G$3),4),"")</f>
        <v>46238</v>
      </c>
      <c r="B12" s="53"/>
      <c r="C12" s="53"/>
      <c r="D12" s="53"/>
      <c r="E12" s="53"/>
      <c r="F12" s="53"/>
      <c r="G12" s="53"/>
      <c r="H12" s="51" t="str">
        <f t="shared" si="1"/>
        <v/>
      </c>
      <c r="I12" s="51" t="str">
        <f t="array" ref="I12">IF(AND(B12&lt;&gt;"",C12&lt;&gt;""),(C12-B12)-IF(H12&lt;&gt;"",H12,0),IF(K12&lt;&gt;"",INDEX($D$6:$K$6,WEEKDAY($A12,2))/24,""))</f>
        <v/>
      </c>
      <c r="J12" s="52" t="str">
        <f t="shared" si="2"/>
        <v/>
      </c>
      <c r="K12" s="53"/>
      <c r="L12" s="54"/>
      <c r="M12" s="55"/>
      <c r="N12" s="56"/>
    </row>
    <row r="13" ht="12.75" customHeight="1">
      <c r="A13" s="49">
        <f>IF(DAY(EOMONTH(DATE($J$3,MONTH(1&amp;$G$3),1),0))&gt;=5,DATE($J$3,MONTH(1&amp;$G$3),5),"")</f>
        <v>46239</v>
      </c>
      <c r="B13" s="50"/>
      <c r="C13" s="50"/>
      <c r="D13" s="53"/>
      <c r="E13" s="53"/>
      <c r="F13" s="53"/>
      <c r="G13" s="53"/>
      <c r="H13" s="51" t="str">
        <f t="shared" si="1"/>
        <v/>
      </c>
      <c r="I13" s="51">
        <f t="array" ref="I13">IF(AND(B13&lt;&gt;"",C13&lt;&gt;""),(C13-B13)-IF(H13&lt;&gt;"",H13,0),IF(K13&lt;&gt;"",INDEX($D$6:$K$6,WEEKDAY($A13,2))/24,""))</f>
        <v>0.3333333333</v>
      </c>
      <c r="J13" s="52">
        <f t="shared" si="2"/>
        <v>8</v>
      </c>
      <c r="K13" s="53" t="s">
        <v>14</v>
      </c>
      <c r="L13" s="54"/>
      <c r="M13" s="55"/>
      <c r="N13" s="56"/>
    </row>
    <row r="14" ht="12.75" customHeight="1">
      <c r="A14" s="49">
        <f>IF(DAY(EOMONTH(DATE($J$3,MONTH(1&amp;$G$3),1),0))&gt;=6,DATE($J$3,MONTH(1&amp;$G$3),6),"")</f>
        <v>46240</v>
      </c>
      <c r="B14" s="53" t="s">
        <v>39</v>
      </c>
      <c r="C14" s="53" t="s">
        <v>39</v>
      </c>
      <c r="D14" s="53" t="s">
        <v>39</v>
      </c>
      <c r="E14" s="53"/>
      <c r="F14" s="53"/>
      <c r="G14" s="53"/>
      <c r="H14" s="51" t="str">
        <f t="shared" si="1"/>
        <v/>
      </c>
      <c r="I14" s="51" t="str">
        <f t="array" ref="I14">IF(AND(B14&lt;&gt;"",C14&lt;&gt;""),(C14-B14)-IF(H14&lt;&gt;"",H14,0),IF(K14&lt;&gt;"",INDEX($D$6:$K$6,WEEKDAY($A14,2))/24,""))</f>
        <v/>
      </c>
      <c r="J14" s="52" t="str">
        <f t="shared" si="2"/>
        <v/>
      </c>
      <c r="K14" s="53"/>
      <c r="L14" s="54"/>
      <c r="M14" s="55"/>
      <c r="N14" s="56"/>
    </row>
    <row r="15" ht="12.75" customHeight="1">
      <c r="A15" s="49">
        <f>IF(DAY(EOMONTH(DATE($J$3,MONTH(1&amp;$G$3),1),0))&gt;=7,DATE($J$3,MONTH(1&amp;$G$3),7),"")</f>
        <v>46241</v>
      </c>
      <c r="B15" s="53" t="s">
        <v>39</v>
      </c>
      <c r="C15" s="53" t="s">
        <v>39</v>
      </c>
      <c r="D15" s="53" t="s">
        <v>39</v>
      </c>
      <c r="E15" s="53"/>
      <c r="F15" s="53"/>
      <c r="G15" s="53"/>
      <c r="H15" s="51" t="str">
        <f t="shared" si="1"/>
        <v/>
      </c>
      <c r="I15" s="51" t="str">
        <f t="array" ref="I15">IF(AND(B15&lt;&gt;"",C15&lt;&gt;""),(C15-B15)-IF(H15&lt;&gt;"",H15,0),IF(K15&lt;&gt;"",INDEX($D$6:$K$6,WEEKDAY($A15,2))/24,""))</f>
        <v/>
      </c>
      <c r="J15" s="52" t="str">
        <f t="shared" si="2"/>
        <v/>
      </c>
      <c r="K15" s="53" t="s">
        <v>39</v>
      </c>
      <c r="L15" s="54"/>
      <c r="M15" s="55"/>
      <c r="N15" s="56"/>
    </row>
    <row r="16" ht="12.75" customHeight="1">
      <c r="A16" s="49">
        <f>IF(DAY(EOMONTH(DATE($J$3,MONTH(1&amp;$G$3),1),0))&gt;=8,DATE($J$3,MONTH(1&amp;$G$3),8),"")</f>
        <v>46242</v>
      </c>
      <c r="B16" s="53"/>
      <c r="C16" s="53"/>
      <c r="D16" s="53"/>
      <c r="E16" s="53"/>
      <c r="F16" s="53"/>
      <c r="G16" s="53"/>
      <c r="H16" s="51" t="str">
        <f t="shared" si="1"/>
        <v/>
      </c>
      <c r="I16" s="51" t="str">
        <f t="array" ref="I16">IF(AND(B16&lt;&gt;"",C16&lt;&gt;""),(C16-B16)-IF(H16&lt;&gt;"",H16,0),IF(K16&lt;&gt;"",INDEX($D$6:$K$6,WEEKDAY($A16,2))/24,""))</f>
        <v/>
      </c>
      <c r="J16" s="52" t="str">
        <f t="shared" si="2"/>
        <v/>
      </c>
      <c r="K16" s="53"/>
      <c r="L16" s="54"/>
      <c r="M16" s="55"/>
      <c r="N16" s="56"/>
    </row>
    <row r="17" ht="12.75" customHeight="1">
      <c r="A17" s="49">
        <f>IF(DAY(EOMONTH(DATE($J$3,MONTH(1&amp;$G$3),1),0))&gt;=9,DATE($J$3,MONTH(1&amp;$G$3),9),"")</f>
        <v>46243</v>
      </c>
      <c r="B17" s="50">
        <v>0.333333333333333</v>
      </c>
      <c r="C17" s="50">
        <v>0.708333333333333</v>
      </c>
      <c r="D17" s="50">
        <v>0.5</v>
      </c>
      <c r="E17" s="50">
        <v>0.541666666666667</v>
      </c>
      <c r="F17" s="50"/>
      <c r="G17" s="50"/>
      <c r="H17" s="51">
        <f t="shared" si="1"/>
        <v>0.04166666667</v>
      </c>
      <c r="I17" s="51">
        <f t="array" ref="I17">IF(AND(B17&lt;&gt;"",C17&lt;&gt;""),(C17-B17)-IF(H17&lt;&gt;"",H17,0),IF(K17&lt;&gt;"",INDEX($D$6:$K$6,WEEKDAY($A17,2))/24,""))</f>
        <v>0.3333333333</v>
      </c>
      <c r="J17" s="52">
        <f t="shared" si="2"/>
        <v>8</v>
      </c>
      <c r="K17" s="53" t="s">
        <v>4</v>
      </c>
      <c r="L17" s="54" t="s">
        <v>39</v>
      </c>
      <c r="M17" s="55"/>
      <c r="N17" s="56"/>
    </row>
    <row r="18" ht="12.75" customHeight="1">
      <c r="A18" s="49">
        <f>IF(DAY(EOMONTH(DATE($J$3,MONTH(1&amp;$G$3),1),0))&gt;=10,DATE($J$3,MONTH(1&amp;$G$3),10),"")</f>
        <v>46244</v>
      </c>
      <c r="B18" s="50"/>
      <c r="C18" s="50"/>
      <c r="D18" s="50"/>
      <c r="E18" s="50"/>
      <c r="F18" s="50"/>
      <c r="G18" s="50"/>
      <c r="H18" s="51" t="str">
        <f t="shared" si="1"/>
        <v/>
      </c>
      <c r="I18" s="51">
        <f t="array" ref="I18">IF(AND(B18&lt;&gt;"",C18&lt;&gt;""),(C18-B18)-IF(H18&lt;&gt;"",H18,0),IF(K18&lt;&gt;"",INDEX($D$6:$K$6,WEEKDAY($A18,2))/24,""))</f>
        <v>0.3333333333</v>
      </c>
      <c r="J18" s="52">
        <f t="shared" si="2"/>
        <v>8</v>
      </c>
      <c r="K18" s="53" t="s">
        <v>25</v>
      </c>
      <c r="L18" s="54" t="s">
        <v>39</v>
      </c>
      <c r="M18" s="55"/>
      <c r="N18" s="56"/>
    </row>
    <row r="19" ht="12.75" customHeight="1">
      <c r="A19" s="49">
        <f>IF(DAY(EOMONTH(DATE($J$3,MONTH(1&amp;$G$3),11),0))&gt;=11,DATE($J$3,MONTH(1&amp;$G$3),11),"")</f>
        <v>46245</v>
      </c>
      <c r="B19" s="50"/>
      <c r="C19" s="50"/>
      <c r="D19" s="50"/>
      <c r="E19" s="50"/>
      <c r="F19" s="50"/>
      <c r="G19" s="50"/>
      <c r="H19" s="51" t="str">
        <f t="shared" si="1"/>
        <v/>
      </c>
      <c r="I19" s="51" t="str">
        <f t="array" ref="I19">IF(AND(B19&lt;&gt;"",C19&lt;&gt;""),(C19-B19)-IF(H19&lt;&gt;"",H19,0),IF(K19&lt;&gt;"",INDEX($D$6:$K$6,WEEKDAY($A19,2))/24,""))</f>
        <v/>
      </c>
      <c r="J19" s="52" t="str">
        <f t="shared" si="2"/>
        <v/>
      </c>
      <c r="K19" s="53"/>
      <c r="L19" s="54" t="s">
        <v>39</v>
      </c>
      <c r="M19" s="55"/>
      <c r="N19" s="56"/>
    </row>
    <row r="20" ht="12.75" customHeight="1">
      <c r="A20" s="49">
        <f>IF(DAY(EOMONTH(DATE($J$3,MONTH(1&amp;$G$3),1),0))&gt;=12,DATE($J$3,MONTH(1&amp;$G$3),12),"")</f>
        <v>46246</v>
      </c>
      <c r="B20" s="53"/>
      <c r="C20" s="53"/>
      <c r="D20" s="53"/>
      <c r="E20" s="53"/>
      <c r="F20" s="53"/>
      <c r="G20" s="53"/>
      <c r="H20" s="51" t="str">
        <f t="shared" si="1"/>
        <v/>
      </c>
      <c r="I20" s="51" t="str">
        <f t="array" ref="I20">IF(AND(B20&lt;&gt;"",C20&lt;&gt;""),(C20-B20)-IF(H20&lt;&gt;"",H20,0),IF(K20&lt;&gt;"",INDEX($D$6:$K$6,WEEKDAY($A20,2))/24,""))</f>
        <v/>
      </c>
      <c r="J20" s="52" t="str">
        <f t="shared" si="2"/>
        <v/>
      </c>
      <c r="K20" s="53"/>
      <c r="L20" s="54"/>
      <c r="M20" s="55"/>
      <c r="N20" s="56"/>
    </row>
    <row r="21" ht="12.75" customHeight="1">
      <c r="A21" s="49">
        <f>IF(DAY(EOMONTH(DATE($J$3,MONTH(1&amp;$G$3),1),0))&gt;=13,DATE($J$3,MONTH(1&amp;$G$3),13),"")</f>
        <v>46247</v>
      </c>
      <c r="B21" s="50"/>
      <c r="C21" s="50"/>
      <c r="D21" s="50"/>
      <c r="E21" s="50"/>
      <c r="F21" s="50"/>
      <c r="G21" s="50"/>
      <c r="H21" s="51" t="str">
        <f t="shared" si="1"/>
        <v/>
      </c>
      <c r="I21" s="51" t="str">
        <f t="array" ref="I21">IF(AND(B21&lt;&gt;"",C21&lt;&gt;""),(C21-B21)-IF(H21&lt;&gt;"",H21,0),IF(K21&lt;&gt;"",INDEX($D$6:$K$6,WEEKDAY($A21,2))/24,""))</f>
        <v/>
      </c>
      <c r="J21" s="52" t="str">
        <f t="shared" si="2"/>
        <v/>
      </c>
      <c r="K21" s="53"/>
      <c r="L21" s="54" t="s">
        <v>39</v>
      </c>
      <c r="M21" s="55"/>
      <c r="N21" s="56"/>
    </row>
    <row r="22" ht="12.75" customHeight="1">
      <c r="A22" s="49">
        <f>IF(DAY(EOMONTH(DATE($J$3,MONTH(1&amp;$G$3),1),0))&gt;=14,DATE($J$3,MONTH(1&amp;$G$3),14),"")</f>
        <v>46248</v>
      </c>
      <c r="B22" s="50"/>
      <c r="C22" s="50"/>
      <c r="D22" s="50"/>
      <c r="E22" s="50"/>
      <c r="F22" s="50"/>
      <c r="G22" s="50"/>
      <c r="H22" s="51" t="str">
        <f t="shared" si="1"/>
        <v/>
      </c>
      <c r="I22" s="51" t="str">
        <f t="array" ref="I22">IF(AND(B22&lt;&gt;"",C22&lt;&gt;""),(C22-B22)-IF(H22&lt;&gt;"",H22,0),IF(K22&lt;&gt;"",INDEX($D$6:$K$6,WEEKDAY($A22,2))/24,""))</f>
        <v/>
      </c>
      <c r="J22" s="52" t="str">
        <f t="shared" si="2"/>
        <v/>
      </c>
      <c r="K22" s="53"/>
      <c r="L22" s="54" t="s">
        <v>39</v>
      </c>
      <c r="M22" s="55"/>
      <c r="N22" s="56"/>
    </row>
    <row r="23" ht="12.75" customHeight="1">
      <c r="A23" s="49">
        <f>IF(DAY(EOMONTH(DATE($J$3,MONTH(1&amp;$G$3),1),0))&gt;=15,DATE($J$3,MONTH(1&amp;$G$3),15),"")</f>
        <v>46249</v>
      </c>
      <c r="B23" s="53" t="s">
        <v>39</v>
      </c>
      <c r="C23" s="53" t="s">
        <v>39</v>
      </c>
      <c r="D23" s="53" t="s">
        <v>39</v>
      </c>
      <c r="E23" s="53"/>
      <c r="F23" s="53"/>
      <c r="G23" s="53"/>
      <c r="H23" s="51" t="str">
        <f t="shared" si="1"/>
        <v/>
      </c>
      <c r="I23" s="51" t="str">
        <f t="array" ref="I23">IF(AND(B23&lt;&gt;"",C23&lt;&gt;""),(C23-B23)-IF(H23&lt;&gt;"",H23,0),IF(K23&lt;&gt;"",INDEX($D$6:$K$6,WEEKDAY($A23,2))/24,""))</f>
        <v/>
      </c>
      <c r="J23" s="52" t="str">
        <f t="shared" si="2"/>
        <v/>
      </c>
      <c r="K23" s="53" t="s">
        <v>39</v>
      </c>
      <c r="L23" s="54" t="s">
        <v>39</v>
      </c>
      <c r="M23" s="55"/>
      <c r="N23" s="56"/>
    </row>
    <row r="24" ht="12.75" customHeight="1">
      <c r="A24" s="49">
        <f>IF(DAY(EOMONTH(DATE($J$3,MONTH(1&amp;$G$3),1),0))&gt;=16,DATE($J$3,MONTH(1&amp;$G$3),16),"")</f>
        <v>46250</v>
      </c>
      <c r="B24" s="53" t="s">
        <v>39</v>
      </c>
      <c r="C24" s="53" t="s">
        <v>39</v>
      </c>
      <c r="D24" s="53" t="s">
        <v>39</v>
      </c>
      <c r="E24" s="53"/>
      <c r="F24" s="53"/>
      <c r="G24" s="53"/>
      <c r="H24" s="51" t="str">
        <f t="shared" si="1"/>
        <v/>
      </c>
      <c r="I24" s="51" t="str">
        <f t="array" ref="I24">IF(AND(B24&lt;&gt;"",C24&lt;&gt;""),(C24-B24)-IF(H24&lt;&gt;"",H24,0),IF(K24&lt;&gt;"",INDEX($D$6:$K$6,WEEKDAY($A24,2))/24,""))</f>
        <v/>
      </c>
      <c r="J24" s="52" t="str">
        <f t="shared" si="2"/>
        <v/>
      </c>
      <c r="K24" s="53" t="s">
        <v>39</v>
      </c>
      <c r="L24" s="54" t="s">
        <v>39</v>
      </c>
      <c r="M24" s="55"/>
      <c r="N24" s="56"/>
    </row>
    <row r="25" ht="12.75" customHeight="1">
      <c r="A25" s="49">
        <f>IF(DAY(EOMONTH(DATE($J$3,MONTH(1&amp;$G$3),1),0))&gt;=17,DATE($J$3,MONTH(1&amp;$G$3),17),"")</f>
        <v>46251</v>
      </c>
      <c r="B25" s="53"/>
      <c r="C25" s="53"/>
      <c r="D25" s="53"/>
      <c r="E25" s="53"/>
      <c r="F25" s="53"/>
      <c r="G25" s="53"/>
      <c r="H25" s="51" t="str">
        <f t="shared" si="1"/>
        <v/>
      </c>
      <c r="I25" s="51" t="str">
        <f t="array" ref="I25">IF(AND(B25&lt;&gt;"",C25&lt;&gt;""),(C25-B25)-IF(H25&lt;&gt;"",H25,0),IF(K25&lt;&gt;"",INDEX($D$6:$K$6,WEEKDAY($A25,2))/24,""))</f>
        <v/>
      </c>
      <c r="J25" s="52" t="str">
        <f t="shared" si="2"/>
        <v/>
      </c>
      <c r="K25" s="53"/>
      <c r="L25" s="54"/>
      <c r="M25" s="55"/>
      <c r="N25" s="56"/>
    </row>
    <row r="26" ht="12.75" customHeight="1">
      <c r="A26" s="49">
        <f>IF(DAY(EOMONTH(DATE($J$3,MONTH(1&amp;$G$3),1),0))&gt;=18,DATE($J$3,MONTH(1&amp;$G$3),18),"")</f>
        <v>46252</v>
      </c>
      <c r="B26" s="50"/>
      <c r="C26" s="50"/>
      <c r="D26" s="50"/>
      <c r="E26" s="50"/>
      <c r="F26" s="50"/>
      <c r="G26" s="50"/>
      <c r="H26" s="51" t="str">
        <f t="shared" si="1"/>
        <v/>
      </c>
      <c r="I26" s="51" t="str">
        <f t="array" ref="I26">IF(AND(B26&lt;&gt;"",C26&lt;&gt;""),(C26-B26)-IF(H26&lt;&gt;"",H26,0),IF(K26&lt;&gt;"",INDEX($D$6:$K$6,WEEKDAY($A26,2))/24,""))</f>
        <v/>
      </c>
      <c r="J26" s="52" t="str">
        <f t="shared" si="2"/>
        <v/>
      </c>
      <c r="K26" s="53"/>
      <c r="L26" s="54" t="s">
        <v>39</v>
      </c>
      <c r="M26" s="55"/>
      <c r="N26" s="56"/>
    </row>
    <row r="27" ht="12.75" customHeight="1">
      <c r="A27" s="49">
        <f>IF(DAY(EOMONTH(DATE($J$3,MONTH(1&amp;$G$3),1),0))&gt;=19,DATE($J$3,MONTH(1&amp;$G$3),19),"")</f>
        <v>46253</v>
      </c>
      <c r="B27" s="50">
        <v>0.333333333333333</v>
      </c>
      <c r="C27" s="50">
        <v>0.708333333333333</v>
      </c>
      <c r="D27" s="50">
        <v>0.5</v>
      </c>
      <c r="E27" s="50">
        <v>0.541666666666667</v>
      </c>
      <c r="F27" s="50"/>
      <c r="G27" s="50"/>
      <c r="H27" s="51">
        <f t="shared" si="1"/>
        <v>0.04166666667</v>
      </c>
      <c r="I27" s="51">
        <f t="array" ref="I27">IF(AND(B27&lt;&gt;"",C27&lt;&gt;""),(C27-B27)-IF(H27&lt;&gt;"",H27,0),IF(K27&lt;&gt;"",INDEX($D$6:$K$6,WEEKDAY($A27,2))/24,""))</f>
        <v>0.3333333333</v>
      </c>
      <c r="J27" s="52">
        <f t="shared" si="2"/>
        <v>8</v>
      </c>
      <c r="K27" s="53" t="s">
        <v>4</v>
      </c>
      <c r="L27" s="54" t="s">
        <v>39</v>
      </c>
      <c r="M27" s="55"/>
      <c r="N27" s="56"/>
    </row>
    <row r="28" ht="12.75" customHeight="1">
      <c r="A28" s="49">
        <f>IF(DAY(EOMONTH(DATE($J$3,MONTH(1&amp;$G$3),1),0))&gt;=20,DATE($J$3,MONTH(1&amp;$G$3),20),"")</f>
        <v>46254</v>
      </c>
      <c r="B28" s="53"/>
      <c r="C28" s="53"/>
      <c r="D28" s="53"/>
      <c r="E28" s="53"/>
      <c r="F28" s="53"/>
      <c r="G28" s="53"/>
      <c r="H28" s="51" t="str">
        <f t="shared" si="1"/>
        <v/>
      </c>
      <c r="I28" s="51" t="str">
        <f t="array" ref="I28">IF(AND(B28&lt;&gt;"",C28&lt;&gt;""),(C28-B28)-IF(H28&lt;&gt;"",H28,0),IF(K28&lt;&gt;"",INDEX($D$6:$K$6,WEEKDAY($A28,2))/24,""))</f>
        <v/>
      </c>
      <c r="J28" s="52" t="str">
        <f t="shared" si="2"/>
        <v/>
      </c>
      <c r="K28" s="53"/>
      <c r="L28" s="54"/>
      <c r="M28" s="55"/>
      <c r="N28" s="56"/>
    </row>
    <row r="29" ht="12.75" customHeight="1">
      <c r="A29" s="49">
        <f>IF(DAY(EOMONTH(DATE($J$3,MONTH(1&amp;$G$3),1),0))&gt;=21,DATE($J$3,MONTH(1&amp;$G$3),21),"")</f>
        <v>46255</v>
      </c>
      <c r="B29" s="50"/>
      <c r="C29" s="50"/>
      <c r="D29" s="50"/>
      <c r="E29" s="50"/>
      <c r="F29" s="50"/>
      <c r="G29" s="50"/>
      <c r="H29" s="51" t="str">
        <f t="shared" si="1"/>
        <v/>
      </c>
      <c r="I29" s="51" t="str">
        <f t="array" ref="I29">IF(AND(B29&lt;&gt;"",C29&lt;&gt;""),(C29-B29)-IF(H29&lt;&gt;"",H29,0),IF(K29&lt;&gt;"",INDEX($D$6:$K$6,WEEKDAY($A29,2))/24,""))</f>
        <v/>
      </c>
      <c r="J29" s="52" t="str">
        <f t="shared" si="2"/>
        <v/>
      </c>
      <c r="K29" s="53"/>
      <c r="L29" s="54" t="s">
        <v>39</v>
      </c>
      <c r="M29" s="55"/>
      <c r="N29" s="56"/>
    </row>
    <row r="30" ht="12.75" customHeight="1">
      <c r="A30" s="49">
        <f>IF(DAY(EOMONTH(DATE($J$3,MONTH(1&amp;$G$3),1),0))&gt;=22,DATE($J$3,MONTH(1&amp;$G$3),22),"")</f>
        <v>46256</v>
      </c>
      <c r="B30" s="50"/>
      <c r="C30" s="50"/>
      <c r="D30" s="53"/>
      <c r="E30" s="53"/>
      <c r="F30" s="53"/>
      <c r="G30" s="53"/>
      <c r="H30" s="51" t="str">
        <f t="shared" si="1"/>
        <v/>
      </c>
      <c r="I30" s="51" t="str">
        <f t="array" ref="I30">IF(AND(B30&lt;&gt;"",C30&lt;&gt;""),(C30-B30)-IF(H30&lt;&gt;"",H30,0),IF(K30&lt;&gt;"",INDEX($D$6:$K$6,WEEKDAY($A30,2))/24,""))</f>
        <v/>
      </c>
      <c r="J30" s="52" t="str">
        <f t="shared" si="2"/>
        <v/>
      </c>
      <c r="K30" s="53"/>
      <c r="L30" s="54"/>
      <c r="M30" s="55"/>
      <c r="N30" s="56"/>
    </row>
    <row r="31" ht="12.75" customHeight="1">
      <c r="A31" s="49">
        <f>IF(DAY(EOMONTH(DATE($J$3,MONTH(1&amp;$G$3),1),0))&gt;=23,DATE($J$3,MONTH(1&amp;$G$3),23),"")</f>
        <v>46257</v>
      </c>
      <c r="B31" s="50">
        <v>0.333333333333333</v>
      </c>
      <c r="C31" s="50">
        <v>0.708333333333333</v>
      </c>
      <c r="D31" s="50">
        <v>0.5</v>
      </c>
      <c r="E31" s="50">
        <v>0.541666666666667</v>
      </c>
      <c r="F31" s="50"/>
      <c r="G31" s="50"/>
      <c r="H31" s="51">
        <f t="shared" si="1"/>
        <v>0.04166666667</v>
      </c>
      <c r="I31" s="51">
        <f t="array" ref="I31">IF(AND(B31&lt;&gt;"",C31&lt;&gt;""),(C31-B31)-IF(H31&lt;&gt;"",H31,0),IF(K31&lt;&gt;"",INDEX($D$6:$K$6,WEEKDAY($A31,2))/24,""))</f>
        <v>0.3333333333</v>
      </c>
      <c r="J31" s="52">
        <f t="shared" si="2"/>
        <v>8</v>
      </c>
      <c r="K31" s="53" t="s">
        <v>4</v>
      </c>
      <c r="L31" s="54" t="s">
        <v>39</v>
      </c>
      <c r="M31" s="55"/>
      <c r="N31" s="56"/>
    </row>
    <row r="32" ht="12.75" customHeight="1">
      <c r="A32" s="49">
        <f>IF(DAY(EOMONTH(DATE($J$3,MONTH(1&amp;$G$3),1),0))&gt;=24,DATE($J$3,MONTH(1&amp;$G$3),24),"")</f>
        <v>46258</v>
      </c>
      <c r="B32" s="53" t="s">
        <v>39</v>
      </c>
      <c r="C32" s="53" t="s">
        <v>39</v>
      </c>
      <c r="D32" s="53" t="s">
        <v>39</v>
      </c>
      <c r="E32" s="53"/>
      <c r="F32" s="53"/>
      <c r="G32" s="53"/>
      <c r="H32" s="51" t="str">
        <f t="shared" si="1"/>
        <v/>
      </c>
      <c r="I32" s="51" t="str">
        <f t="array" ref="I32">IF(AND(B32&lt;&gt;"",C32&lt;&gt;""),(C32-B32)-IF(H32&lt;&gt;"",H32,0),IF(K32&lt;&gt;"",INDEX($D$6:$K$6,WEEKDAY($A32,2))/24,""))</f>
        <v/>
      </c>
      <c r="J32" s="52" t="str">
        <f t="shared" si="2"/>
        <v/>
      </c>
      <c r="K32" s="53"/>
      <c r="L32" s="54" t="s">
        <v>39</v>
      </c>
      <c r="M32" s="55"/>
      <c r="N32" s="56"/>
    </row>
    <row r="33" ht="12.75" customHeight="1">
      <c r="A33" s="49">
        <f>IF(DAY(EOMONTH(DATE($J$3,MONTH(1&amp;$G$3),1),0))&gt;=25,DATE($J$3,MONTH(1&amp;$G$3),25),"")</f>
        <v>46259</v>
      </c>
      <c r="B33" s="53" t="s">
        <v>39</v>
      </c>
      <c r="C33" s="53" t="s">
        <v>39</v>
      </c>
      <c r="D33" s="53" t="s">
        <v>39</v>
      </c>
      <c r="E33" s="53"/>
      <c r="F33" s="53"/>
      <c r="G33" s="53"/>
      <c r="H33" s="51" t="str">
        <f t="shared" si="1"/>
        <v/>
      </c>
      <c r="I33" s="51" t="str">
        <f t="array" ref="I33">IF(AND(B33&lt;&gt;"",C33&lt;&gt;""),(C33-B33)-IF(H33&lt;&gt;"",H33,0),IF(K33&lt;&gt;"",INDEX($D$6:$K$6,WEEKDAY($A33,2))/24,""))</f>
        <v/>
      </c>
      <c r="J33" s="52" t="str">
        <f t="shared" si="2"/>
        <v/>
      </c>
      <c r="K33" s="53" t="s">
        <v>39</v>
      </c>
      <c r="L33" s="54" t="s">
        <v>39</v>
      </c>
      <c r="M33" s="55"/>
      <c r="N33" s="56"/>
    </row>
    <row r="34" ht="12.75" customHeight="1">
      <c r="A34" s="49">
        <f>IF(DAY(EOMONTH(DATE($J$3,MONTH(1&amp;$G$3),1),0))&gt;=26,DATE($J$3,MONTH(1&amp;$G$3),26),"")</f>
        <v>46260</v>
      </c>
      <c r="B34" s="53"/>
      <c r="C34" s="53"/>
      <c r="D34" s="53"/>
      <c r="E34" s="53"/>
      <c r="F34" s="53"/>
      <c r="G34" s="53"/>
      <c r="H34" s="51" t="str">
        <f t="shared" si="1"/>
        <v/>
      </c>
      <c r="I34" s="51" t="str">
        <f t="array" ref="I34">IF(AND(B34&lt;&gt;"",C34&lt;&gt;""),(C34-B34)-IF(H34&lt;&gt;"",H34,0),IF(K34&lt;&gt;"",INDEX($D$6:$K$6,WEEKDAY($A34,2))/24,""))</f>
        <v/>
      </c>
      <c r="J34" s="52" t="str">
        <f t="shared" si="2"/>
        <v/>
      </c>
      <c r="K34" s="53"/>
      <c r="L34" s="54"/>
      <c r="M34" s="55"/>
      <c r="N34" s="56"/>
    </row>
    <row r="35" ht="12.75" customHeight="1">
      <c r="A35" s="49">
        <f>IF(DAY(EOMONTH(DATE($J$3,MONTH(1&amp;$G$3),1),0))&gt;=27,DATE($J$3,MONTH(1&amp;$G$3),27),"")</f>
        <v>46261</v>
      </c>
      <c r="B35" s="50"/>
      <c r="C35" s="50"/>
      <c r="D35" s="53"/>
      <c r="E35" s="53"/>
      <c r="F35" s="53"/>
      <c r="G35" s="53"/>
      <c r="H35" s="51" t="str">
        <f t="shared" si="1"/>
        <v/>
      </c>
      <c r="I35" s="51" t="str">
        <f t="array" ref="I35">IF(AND(B35&lt;&gt;"",C35&lt;&gt;""),(C35-B35)-IF(H35&lt;&gt;"",H35,0),IF(K35&lt;&gt;"",INDEX($D$6:$K$6,WEEKDAY($A35,2))/24,""))</f>
        <v/>
      </c>
      <c r="J35" s="52" t="str">
        <f t="shared" si="2"/>
        <v/>
      </c>
      <c r="K35" s="53"/>
      <c r="L35" s="54"/>
      <c r="M35" s="55"/>
      <c r="N35" s="56"/>
    </row>
    <row r="36" ht="12.75" customHeight="1">
      <c r="A36" s="49">
        <f>IF(DAY(EOMONTH(DATE($J$3,MONTH(1&amp;$G$3),1),0))&gt;=28,DATE($J$3,MONTH(1&amp;$G$3),28),"")</f>
        <v>46262</v>
      </c>
      <c r="B36" s="53"/>
      <c r="C36" s="53"/>
      <c r="D36" s="53"/>
      <c r="E36" s="53"/>
      <c r="F36" s="53"/>
      <c r="G36" s="53"/>
      <c r="H36" s="51" t="str">
        <f t="shared" si="1"/>
        <v/>
      </c>
      <c r="I36" s="51" t="str">
        <f t="array" ref="I36">IF(AND(B36&lt;&gt;"",C36&lt;&gt;""),(C36-B36)-IF(H36&lt;&gt;"",H36,0),IF(K36&lt;&gt;"",INDEX($D$6:$K$6,WEEKDAY($A36,2))/24,""))</f>
        <v/>
      </c>
      <c r="J36" s="52" t="str">
        <f t="shared" si="2"/>
        <v/>
      </c>
      <c r="K36" s="53"/>
      <c r="L36" s="54"/>
      <c r="M36" s="55"/>
      <c r="N36" s="56"/>
    </row>
    <row r="37" ht="12.75" customHeight="1">
      <c r="A37" s="49">
        <f>IF(DAY(EOMONTH(DATE($J$3,MONTH(1&amp;$G$3),1),0))&gt;=29,DATE($J$3,MONTH(1&amp;$G$3),29),"")</f>
        <v>46263</v>
      </c>
      <c r="B37" s="50"/>
      <c r="C37" s="50"/>
      <c r="D37" s="53"/>
      <c r="E37" s="53"/>
      <c r="F37" s="53"/>
      <c r="G37" s="53"/>
      <c r="H37" s="51" t="str">
        <f t="shared" si="1"/>
        <v/>
      </c>
      <c r="I37" s="51">
        <f t="array" ref="I37">IF(AND(B37&lt;&gt;"",C37&lt;&gt;""),(C37-B37)-IF(H37&lt;&gt;"",H37,0),IF(K37&lt;&gt;"",INDEX($D$6:$K$6,WEEKDAY($A37,2))/24,""))</f>
        <v>0</v>
      </c>
      <c r="J37" s="52">
        <f t="shared" si="2"/>
        <v>0</v>
      </c>
      <c r="K37" s="53" t="s">
        <v>15</v>
      </c>
      <c r="L37" s="54"/>
      <c r="M37" s="55"/>
      <c r="N37" s="56"/>
    </row>
    <row r="38" ht="12.75" customHeight="1">
      <c r="A38" s="49">
        <f>IF(DAY(EOMONTH(DATE($J$3,MONTH(1&amp;$G$3),31),0))&gt;=30,DATE($J$3,MONTH(1&amp;$G$3),30),"")</f>
        <v>46264</v>
      </c>
      <c r="B38" s="50"/>
      <c r="C38" s="50"/>
      <c r="D38" s="53"/>
      <c r="E38" s="53"/>
      <c r="F38" s="53"/>
      <c r="G38" s="53"/>
      <c r="H38" s="51" t="str">
        <f t="shared" si="1"/>
        <v/>
      </c>
      <c r="I38" s="51">
        <f t="array" ref="I38">IF(AND(B38&lt;&gt;"",C38&lt;&gt;""),(C38-B38)-IF(H38&lt;&gt;"",H38,0),IF(K38&lt;&gt;"",INDEX($D$6:$K$6,WEEKDAY($A38,2))/24,""))</f>
        <v>0</v>
      </c>
      <c r="J38" s="52">
        <f t="shared" si="2"/>
        <v>0</v>
      </c>
      <c r="K38" s="53" t="s">
        <v>15</v>
      </c>
      <c r="L38" s="54"/>
      <c r="M38" s="55"/>
      <c r="N38" s="56"/>
    </row>
    <row r="39" ht="12.75" customHeight="1">
      <c r="A39" s="57"/>
      <c r="B39" s="58"/>
      <c r="C39" s="58"/>
      <c r="D39" s="59"/>
      <c r="E39" s="59"/>
      <c r="F39" s="59"/>
      <c r="G39" s="59"/>
      <c r="H39" s="60" t="str">
        <f t="shared" si="1"/>
        <v/>
      </c>
      <c r="I39" s="60" t="str">
        <f t="array" ref="I39">IF(AND(B39&lt;&gt;"",C39&lt;&gt;""),(C39-B39)-IF(H39&lt;&gt;"",H39,0),IF(K39&lt;&gt;"",INDEX($D$6:$K$6,WEEKDAY($A39,2))/24,""))</f>
        <v/>
      </c>
      <c r="J39" s="61" t="str">
        <f t="shared" si="2"/>
        <v/>
      </c>
      <c r="K39" s="59"/>
      <c r="L39" s="62"/>
      <c r="M39" s="29"/>
      <c r="N39" s="63"/>
    </row>
    <row r="40" ht="21.0" customHeight="1">
      <c r="A40" s="64" t="s">
        <v>40</v>
      </c>
      <c r="B40" s="18"/>
      <c r="C40" s="18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  <row r="41" ht="15.7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</row>
    <row r="42" ht="12.75" customHeight="1">
      <c r="A42" s="66" t="s">
        <v>41</v>
      </c>
      <c r="B42" s="11"/>
      <c r="C42" s="12"/>
      <c r="D42" s="13"/>
      <c r="E42" s="66" t="s">
        <v>42</v>
      </c>
      <c r="F42" s="11"/>
      <c r="G42" s="11"/>
      <c r="H42" s="12"/>
      <c r="I42" s="13"/>
      <c r="J42" s="67"/>
      <c r="K42" s="18"/>
      <c r="L42" s="18"/>
      <c r="M42" s="13"/>
      <c r="N42" s="13"/>
    </row>
    <row r="43" ht="12.75" customHeight="1">
      <c r="A43" s="68" t="s">
        <v>43</v>
      </c>
      <c r="B43" s="69"/>
      <c r="C43" s="70" t="str">
        <f t="array" ref="C43">SUMPRODUCT(--(WEEKDAY(_xlws.FILTER($A$9:$A$39,$A$9:$A$39&lt;&gt;""),2)=1))*$D$6
+SUMPRODUCT(--(WEEKDAY(_xlws.FILTER($A$9:$A$39,$A$9:$A$39&lt;&gt;""),2)=2))*$E$6
+SUMPRODUCT(--(WEEKDAY(_xlws.FILTER($A$9:$A$39,$A$9:$A$39&lt;&gt;""),2)=3))*$F$6
+SUMPRODUCT(--(WEEKDAY(_xlws.FILTER($A$9:$A$39,$A$9:$A$39&lt;&gt;""),2)=4))*$G$6
+SUMPRODUCT(--(WEEKDAY(_xlws.FILTER($A$9:$A$39,$A$9:$A$39&lt;&gt;""),2)=5))*$H$6
+SUMPRODUCT(--(WEEKDAY(_xlws.FILTER($A$9:$A$39,$A$9:$A$39&lt;&gt;""),2)=6))*$I$6
+SUMPRODUCT(--(WEEKDAY(_xlws.FILTER($A$9:$A$39,$A$9:$A$39&lt;&gt;""),2)=7))*$J$6</f>
        <v>#NAME?</v>
      </c>
      <c r="D43" s="71"/>
      <c r="E43" s="72" t="s">
        <v>44</v>
      </c>
      <c r="F43" s="47"/>
      <c r="G43" s="69"/>
      <c r="H43" s="73">
        <v>10.0</v>
      </c>
      <c r="I43" s="13"/>
      <c r="J43" s="74"/>
      <c r="K43" s="18"/>
      <c r="L43" s="18"/>
      <c r="M43" s="75"/>
      <c r="N43" s="71"/>
    </row>
    <row r="44" ht="12.75" customHeight="1">
      <c r="A44" s="76" t="s">
        <v>45</v>
      </c>
      <c r="B44" s="77"/>
      <c r="C44" s="78">
        <f>SUM(J9:J39)-C45</f>
        <v>63.58333333</v>
      </c>
      <c r="D44" s="79"/>
      <c r="E44" s="80" t="s">
        <v>46</v>
      </c>
      <c r="F44" s="55"/>
      <c r="G44" s="77"/>
      <c r="H44" s="78" t="str">
        <f>C48</f>
        <v>#NAME?</v>
      </c>
      <c r="I44" s="13"/>
      <c r="J44" s="74"/>
      <c r="K44" s="18"/>
      <c r="L44" s="18"/>
      <c r="M44" s="75"/>
      <c r="N44" s="79"/>
    </row>
    <row r="45" ht="12.75" customHeight="1">
      <c r="A45" s="76" t="s">
        <v>15</v>
      </c>
      <c r="B45" s="77"/>
      <c r="C45" s="78">
        <f>SUMIF($K$9:$K$39,Basisdaten!$A$8,$J$9:$J$39)</f>
        <v>0</v>
      </c>
      <c r="D45" s="79"/>
      <c r="E45" s="81" t="s">
        <v>47</v>
      </c>
      <c r="F45" s="29"/>
      <c r="G45" s="30"/>
      <c r="H45" s="82">
        <v>-2.0</v>
      </c>
      <c r="I45" s="13"/>
      <c r="J45" s="74"/>
      <c r="K45" s="18"/>
      <c r="L45" s="18"/>
      <c r="M45" s="75"/>
      <c r="N45" s="79"/>
    </row>
    <row r="46" ht="12.75" customHeight="1">
      <c r="A46" s="83" t="s">
        <v>48</v>
      </c>
      <c r="B46" s="84"/>
      <c r="C46" s="78">
        <f>SUMIF($K$9:$K$39,Basisdaten!$A$6,$J$9:$J$39)+SUMIF($K$9:$K$39,Basisdaten!$A$7,$J$9:$J$39)+SUMIF($K$9:$K$39,Basisdaten!$A$10,$J$9:$J$39)+SUMIF($K$9:$K$39,Basisdaten!$A$11,$J$9:$J$39)</f>
        <v>16</v>
      </c>
      <c r="D46" s="22"/>
      <c r="E46" s="85" t="s">
        <v>49</v>
      </c>
      <c r="F46" s="86"/>
      <c r="G46" s="87"/>
      <c r="H46" s="88" t="str">
        <f>$H$43+$H$44+$H$45</f>
        <v>#NAME?</v>
      </c>
      <c r="I46" s="13"/>
      <c r="J46" s="89"/>
      <c r="K46" s="18"/>
      <c r="L46" s="18"/>
      <c r="M46" s="90"/>
      <c r="N46" s="22"/>
    </row>
    <row r="47" ht="12.75" customHeight="1">
      <c r="A47" s="91" t="s">
        <v>50</v>
      </c>
      <c r="B47" s="30"/>
      <c r="C47" s="92">
        <f>SUM(C44:C46)</f>
        <v>79.58333333</v>
      </c>
      <c r="D47" s="13"/>
      <c r="E47" s="13"/>
      <c r="F47" s="13"/>
      <c r="G47" s="75"/>
      <c r="H47" s="75"/>
      <c r="I47" s="13"/>
      <c r="J47" s="13"/>
      <c r="K47" s="75"/>
      <c r="L47" s="19"/>
      <c r="M47" s="75"/>
      <c r="N47" s="13"/>
    </row>
    <row r="48" ht="12.75" customHeight="1">
      <c r="A48" s="93" t="s">
        <v>46</v>
      </c>
      <c r="B48" s="87"/>
      <c r="C48" s="88" t="str">
        <f>C47-C43</f>
        <v>#NAME?</v>
      </c>
      <c r="D48" s="94"/>
      <c r="E48" s="95"/>
      <c r="F48" s="95"/>
      <c r="G48" s="95"/>
      <c r="H48" s="95"/>
      <c r="I48" s="95"/>
      <c r="J48" s="95"/>
      <c r="K48" s="95"/>
      <c r="L48" s="95"/>
      <c r="M48" s="95"/>
      <c r="N48" s="96"/>
    </row>
    <row r="49" ht="12.75" customHeight="1">
      <c r="A49" s="97"/>
      <c r="B49" s="97"/>
      <c r="C49" s="97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</row>
    <row r="50" ht="12.75" customHeight="1">
      <c r="A50" s="99"/>
      <c r="B50" s="19"/>
      <c r="C50" s="75"/>
      <c r="D50" s="98"/>
      <c r="E50" s="98"/>
      <c r="F50" s="100"/>
      <c r="G50" s="100"/>
      <c r="H50" s="100"/>
      <c r="I50" s="100"/>
      <c r="J50" s="100"/>
      <c r="K50" s="98"/>
      <c r="L50" s="98"/>
      <c r="M50" s="98"/>
      <c r="N50" s="98"/>
    </row>
    <row r="51" ht="12.75" customHeight="1">
      <c r="A51" s="99"/>
      <c r="B51" s="19"/>
      <c r="C51" s="75"/>
      <c r="D51" s="98"/>
      <c r="E51" s="98"/>
      <c r="F51" s="100"/>
      <c r="G51" s="100"/>
      <c r="H51" s="100"/>
      <c r="I51" s="100"/>
      <c r="J51" s="100"/>
      <c r="K51" s="98"/>
      <c r="L51" s="98"/>
      <c r="M51" s="98"/>
      <c r="N51" s="98"/>
    </row>
    <row r="52" ht="12.75" customHeight="1">
      <c r="A52" s="98"/>
      <c r="B52" s="98"/>
      <c r="C52" s="98"/>
      <c r="D52" s="98"/>
      <c r="E52" s="98"/>
      <c r="F52" s="100"/>
      <c r="G52" s="100"/>
      <c r="H52" s="100"/>
      <c r="I52" s="100"/>
      <c r="J52" s="100"/>
      <c r="K52" s="100"/>
      <c r="L52" s="98"/>
      <c r="M52" s="98"/>
      <c r="N52" s="98"/>
    </row>
    <row r="53" ht="12.75" customHeight="1">
      <c r="A53" s="101" t="s">
        <v>39</v>
      </c>
      <c r="B53" s="102"/>
      <c r="C53" s="102"/>
      <c r="D53" s="102"/>
      <c r="E53" s="102"/>
      <c r="F53" s="13"/>
      <c r="G53" s="13"/>
      <c r="H53" s="13"/>
      <c r="I53" s="13" t="s">
        <v>39</v>
      </c>
      <c r="J53" s="13"/>
      <c r="K53" s="13"/>
      <c r="L53" s="103"/>
      <c r="M53" s="102"/>
      <c r="N53" s="102"/>
    </row>
    <row r="54" ht="12.75" customHeight="1">
      <c r="A54" s="104" t="s">
        <v>51</v>
      </c>
      <c r="B54" s="105"/>
      <c r="C54" s="105"/>
      <c r="D54" s="105"/>
      <c r="E54" s="105"/>
      <c r="F54" s="106"/>
      <c r="G54" s="106"/>
      <c r="H54" s="106"/>
      <c r="I54" s="107"/>
      <c r="J54" s="107"/>
      <c r="K54" s="107"/>
      <c r="L54" s="108" t="s">
        <v>52</v>
      </c>
      <c r="M54" s="105"/>
      <c r="N54" s="105"/>
    </row>
    <row r="55" ht="12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ht="12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ht="12.75" customHeight="1">
      <c r="A57" s="109"/>
      <c r="B57" s="18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ht="12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ht="12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ht="12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ht="12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ht="12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ht="12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ht="12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ht="12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ht="12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ht="12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ht="12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ht="12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ht="12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ht="12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ht="12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ht="12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ht="12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ht="12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ht="12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ht="12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ht="12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ht="12.75" customHeight="1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</row>
    <row r="80" ht="12.7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</row>
    <row r="81" ht="12.75" customHeight="1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</row>
    <row r="82" ht="12.7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</row>
    <row r="83" ht="12.75" customHeight="1">
      <c r="A83" s="111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</row>
    <row r="84" ht="12.75" customHeight="1">
      <c r="A84" s="111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ht="12.75" customHeight="1">
      <c r="A85" s="111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</row>
    <row r="86" ht="12.75" customHeight="1">
      <c r="A86" s="111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</row>
    <row r="87" ht="12.75" customHeight="1">
      <c r="A87" s="111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</row>
    <row r="88" ht="12.75" customHeight="1">
      <c r="A88" s="111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</row>
    <row r="89" ht="12.75" customHeight="1">
      <c r="A89" s="111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</row>
    <row r="90" ht="12.75" customHeight="1">
      <c r="A90" s="111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</row>
    <row r="91" ht="12.75" customHeight="1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</row>
    <row r="92" ht="12.75" customHeight="1">
      <c r="A92" s="111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</row>
    <row r="93" ht="12.75" customHeight="1">
      <c r="A93" s="111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</row>
    <row r="94" ht="12.75" customHeight="1">
      <c r="A94" s="111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</row>
    <row r="95" ht="12.75" customHeight="1">
      <c r="A95" s="111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</row>
    <row r="96" ht="12.75" customHeight="1">
      <c r="A96" s="111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</row>
    <row r="97" ht="12.75" customHeight="1">
      <c r="A97" s="111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</row>
    <row r="98" ht="12.75" customHeight="1">
      <c r="A98" s="111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</row>
    <row r="99" ht="12.75" customHeight="1">
      <c r="A99" s="111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</row>
    <row r="100" ht="12.75" customHeight="1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</row>
    <row r="101" ht="12.75" customHeight="1">
      <c r="A101" s="111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</row>
    <row r="102" ht="12.75" customHeight="1">
      <c r="A102" s="111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</row>
    <row r="103" ht="12.75" customHeight="1">
      <c r="A103" s="111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</row>
    <row r="104" ht="12.75" customHeight="1">
      <c r="A104" s="111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</row>
    <row r="105" ht="12.75" customHeight="1">
      <c r="A105" s="111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</row>
    <row r="106" ht="12.75" customHeight="1">
      <c r="A106" s="111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</row>
    <row r="107" ht="12.75" customHeight="1">
      <c r="A107" s="111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</row>
    <row r="108" ht="12.75" customHeight="1">
      <c r="A108" s="111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</row>
    <row r="109" ht="12.75" customHeight="1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</row>
    <row r="110" ht="12.75" customHeight="1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</row>
    <row r="111" ht="12.75" customHeight="1">
      <c r="A111" s="111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</row>
    <row r="112" ht="12.75" customHeight="1">
      <c r="A112" s="111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</row>
    <row r="113" ht="12.75" customHeight="1">
      <c r="A113" s="111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</row>
    <row r="114" ht="12.75" customHeight="1">
      <c r="A114" s="111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</row>
    <row r="115" ht="12.75" customHeight="1">
      <c r="A115" s="111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</row>
    <row r="116" ht="12.75" customHeight="1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</row>
    <row r="117" ht="12.75" customHeight="1">
      <c r="A117" s="111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</row>
    <row r="118" ht="12.75" customHeight="1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</row>
    <row r="119" ht="12.75" customHeight="1">
      <c r="A119" s="111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</row>
    <row r="120" ht="12.75" customHeight="1">
      <c r="A120" s="111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</row>
    <row r="121" ht="12.75" customHeight="1">
      <c r="A121" s="111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</row>
    <row r="122" ht="12.75" customHeight="1">
      <c r="A122" s="111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</row>
    <row r="123" ht="12.75" customHeight="1">
      <c r="A123" s="111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</row>
    <row r="124" ht="12.75" customHeight="1">
      <c r="A124" s="111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</row>
    <row r="125" ht="12.75" customHeight="1">
      <c r="A125" s="111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</row>
    <row r="126" ht="12.75" customHeight="1">
      <c r="A126" s="111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</row>
    <row r="127" ht="12.75" customHeight="1">
      <c r="A127" s="111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</row>
    <row r="128" ht="12.75" customHeight="1">
      <c r="A128" s="111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</row>
    <row r="129" ht="12.75" customHeight="1">
      <c r="A129" s="111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</row>
    <row r="130" ht="12.75" customHeight="1">
      <c r="A130" s="111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</row>
    <row r="131" ht="12.75" customHeight="1">
      <c r="A131" s="111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</row>
    <row r="132" ht="12.75" customHeight="1">
      <c r="A132" s="111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</row>
    <row r="133" ht="12.75" customHeight="1">
      <c r="A133" s="111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</row>
    <row r="134" ht="12.75" customHeight="1">
      <c r="A134" s="111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</row>
    <row r="135" ht="12.75" customHeight="1">
      <c r="A135" s="111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</row>
    <row r="136" ht="12.75" customHeight="1">
      <c r="A136" s="111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</row>
    <row r="137" ht="12.75" customHeight="1">
      <c r="A137" s="111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</row>
    <row r="138" ht="12.75" customHeight="1">
      <c r="A138" s="111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</row>
    <row r="139" ht="12.75" customHeight="1">
      <c r="A139" s="111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</row>
    <row r="140" ht="12.75" customHeight="1">
      <c r="A140" s="111"/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</row>
    <row r="141" ht="12.75" customHeight="1">
      <c r="A141" s="111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</row>
    <row r="142" ht="12.75" customHeight="1">
      <c r="A142" s="111"/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</row>
    <row r="143" ht="12.75" customHeight="1">
      <c r="A143" s="111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</row>
    <row r="144" ht="12.75" customHeight="1">
      <c r="A144" s="111"/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</row>
    <row r="145" ht="12.75" customHeight="1">
      <c r="A145" s="111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</row>
    <row r="146" ht="12.75" customHeight="1">
      <c r="A146" s="111"/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</row>
    <row r="147" ht="12.75" customHeight="1">
      <c r="A147" s="111"/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</row>
    <row r="148" ht="12.75" customHeight="1">
      <c r="A148" s="111"/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</row>
    <row r="149" ht="12.75" customHeight="1">
      <c r="A149" s="111"/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</row>
    <row r="150" ht="12.75" customHeight="1">
      <c r="A150" s="111"/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</row>
    <row r="151" ht="12.75" customHeight="1">
      <c r="A151" s="111"/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</row>
    <row r="152" ht="12.75" customHeight="1">
      <c r="A152" s="111"/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</row>
    <row r="153" ht="12.75" customHeight="1">
      <c r="A153" s="111"/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</row>
    <row r="154" ht="12.75" customHeight="1">
      <c r="A154" s="111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</row>
    <row r="155" ht="12.75" customHeight="1">
      <c r="A155" s="111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</row>
    <row r="156" ht="12.75" customHeight="1">
      <c r="A156" s="111"/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</row>
    <row r="157" ht="12.75" customHeight="1">
      <c r="A157" s="111"/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</row>
    <row r="158" ht="12.75" customHeight="1">
      <c r="A158" s="111"/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</row>
    <row r="159" ht="12.75" customHeight="1">
      <c r="A159" s="111"/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</row>
    <row r="160" ht="12.75" customHeight="1">
      <c r="A160" s="111"/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</row>
    <row r="161" ht="12.75" customHeight="1">
      <c r="A161" s="111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</row>
    <row r="162" ht="12.75" customHeight="1">
      <c r="A162" s="111"/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</row>
    <row r="163" ht="12.75" customHeight="1">
      <c r="A163" s="111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</row>
    <row r="164" ht="12.75" customHeight="1">
      <c r="A164" s="111"/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</row>
    <row r="165" ht="12.75" customHeight="1">
      <c r="A165" s="111"/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</row>
    <row r="166" ht="12.75" customHeight="1">
      <c r="A166" s="111"/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</row>
    <row r="167" ht="12.75" customHeight="1">
      <c r="A167" s="111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</row>
    <row r="168" ht="12.75" customHeight="1">
      <c r="A168" s="111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</row>
    <row r="169" ht="12.75" customHeight="1">
      <c r="A169" s="111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</row>
    <row r="170" ht="12.75" customHeight="1">
      <c r="A170" s="111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</row>
    <row r="171" ht="12.75" customHeight="1">
      <c r="A171" s="111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</row>
    <row r="172" ht="12.75" customHeight="1">
      <c r="A172" s="111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</row>
    <row r="173" ht="12.75" customHeight="1">
      <c r="A173" s="111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</row>
    <row r="174" ht="12.75" customHeight="1">
      <c r="A174" s="111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</row>
    <row r="175" ht="12.75" customHeight="1">
      <c r="A175" s="111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</row>
    <row r="176" ht="12.75" customHeight="1">
      <c r="A176" s="111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</row>
    <row r="177" ht="12.75" customHeight="1">
      <c r="A177" s="111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</row>
    <row r="178" ht="12.75" customHeight="1">
      <c r="A178" s="111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</row>
    <row r="179" ht="12.75" customHeight="1">
      <c r="A179" s="111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</row>
    <row r="180" ht="12.75" customHeight="1">
      <c r="A180" s="111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</row>
    <row r="181" ht="12.75" customHeight="1">
      <c r="A181" s="111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</row>
    <row r="182" ht="12.75" customHeight="1">
      <c r="A182" s="111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</row>
    <row r="183" ht="12.75" customHeight="1">
      <c r="A183" s="111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</row>
    <row r="184" ht="12.75" customHeight="1">
      <c r="A184" s="111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</row>
    <row r="185" ht="12.75" customHeight="1">
      <c r="A185" s="111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</row>
    <row r="186" ht="12.75" customHeight="1">
      <c r="A186" s="111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</row>
    <row r="187" ht="12.75" customHeight="1">
      <c r="A187" s="111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</row>
    <row r="188" ht="12.75" customHeight="1">
      <c r="A188" s="111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</row>
    <row r="189" ht="12.75" customHeight="1">
      <c r="A189" s="111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</row>
    <row r="190" ht="12.75" customHeight="1">
      <c r="A190" s="111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</row>
    <row r="191" ht="12.75" customHeight="1">
      <c r="A191" s="111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</row>
    <row r="192" ht="12.75" customHeight="1">
      <c r="A192" s="111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</row>
    <row r="193" ht="12.75" customHeight="1">
      <c r="A193" s="111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</row>
    <row r="194" ht="12.75" customHeight="1">
      <c r="A194" s="111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</row>
    <row r="195" ht="12.75" customHeight="1">
      <c r="A195" s="111"/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</row>
    <row r="196" ht="12.75" customHeight="1">
      <c r="A196" s="111"/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</row>
    <row r="197" ht="12.75" customHeight="1">
      <c r="A197" s="111"/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</row>
    <row r="198" ht="12.75" customHeight="1">
      <c r="A198" s="111"/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</row>
    <row r="199" ht="12.75" customHeight="1">
      <c r="A199" s="111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</row>
    <row r="200" ht="12.75" customHeight="1">
      <c r="A200" s="111"/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</row>
    <row r="201" ht="12.75" customHeight="1">
      <c r="A201" s="111"/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</row>
    <row r="202" ht="12.75" customHeight="1">
      <c r="A202" s="111"/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</row>
    <row r="203" ht="12.75" customHeight="1">
      <c r="A203" s="111"/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</row>
    <row r="204" ht="12.75" customHeight="1">
      <c r="A204" s="111"/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</row>
    <row r="205" ht="12.75" customHeight="1">
      <c r="A205" s="111"/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</row>
    <row r="206" ht="12.75" customHeight="1">
      <c r="A206" s="111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</row>
    <row r="207" ht="12.75" customHeight="1">
      <c r="A207" s="111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</row>
    <row r="208" ht="12.75" customHeight="1">
      <c r="A208" s="111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</row>
    <row r="209" ht="12.75" customHeight="1">
      <c r="A209" s="111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</row>
    <row r="210" ht="12.75" customHeight="1">
      <c r="A210" s="111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</row>
    <row r="211" ht="12.75" customHeight="1">
      <c r="A211" s="111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</row>
    <row r="212" ht="12.75" customHeight="1">
      <c r="A212" s="111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</row>
    <row r="213" ht="12.75" customHeight="1">
      <c r="A213" s="111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</row>
    <row r="214" ht="12.75" customHeight="1">
      <c r="A214" s="111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</row>
    <row r="215" ht="12.75" customHeight="1">
      <c r="A215" s="111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</row>
    <row r="216" ht="12.75" customHeight="1">
      <c r="A216" s="111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</row>
    <row r="217" ht="12.75" customHeight="1">
      <c r="A217" s="111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</row>
    <row r="218" ht="12.75" customHeight="1">
      <c r="A218" s="111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</row>
    <row r="219" ht="12.75" customHeight="1">
      <c r="A219" s="111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</row>
    <row r="220" ht="12.75" customHeight="1">
      <c r="A220" s="111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</row>
    <row r="221" ht="12.75" customHeight="1">
      <c r="A221" s="111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</row>
    <row r="222" ht="12.75" customHeight="1">
      <c r="A222" s="111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</row>
    <row r="223" ht="12.75" customHeight="1">
      <c r="A223" s="111"/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</row>
    <row r="224" ht="12.75" customHeight="1">
      <c r="A224" s="111"/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</row>
    <row r="225" ht="12.75" customHeight="1">
      <c r="A225" s="111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</row>
    <row r="226" ht="12.75" customHeight="1">
      <c r="A226" s="111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</row>
    <row r="227" ht="12.75" customHeight="1">
      <c r="A227" s="111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</row>
    <row r="228" ht="12.75" customHeight="1">
      <c r="A228" s="111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</row>
    <row r="229" ht="12.75" customHeight="1">
      <c r="A229" s="111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</row>
    <row r="230" ht="12.75" customHeight="1">
      <c r="A230" s="111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</row>
    <row r="231" ht="12.75" customHeight="1">
      <c r="A231" s="111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</row>
    <row r="232" ht="12.75" customHeight="1">
      <c r="A232" s="111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</row>
    <row r="233" ht="12.75" customHeight="1">
      <c r="A233" s="111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</row>
    <row r="234" ht="12.75" customHeight="1">
      <c r="A234" s="111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</row>
    <row r="235" ht="12.75" customHeight="1">
      <c r="A235" s="111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</row>
    <row r="236" ht="12.75" customHeight="1">
      <c r="A236" s="111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</row>
    <row r="237" ht="12.75" customHeight="1">
      <c r="A237" s="111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</row>
    <row r="238" ht="12.75" customHeight="1">
      <c r="A238" s="111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</row>
    <row r="239" ht="12.75" customHeight="1">
      <c r="A239" s="111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</row>
    <row r="240" ht="12.75" customHeight="1">
      <c r="A240" s="111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</row>
    <row r="241" ht="12.75" customHeight="1">
      <c r="A241" s="111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</row>
    <row r="242" ht="12.75" customHeight="1">
      <c r="A242" s="111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</row>
    <row r="243" ht="12.75" customHeight="1">
      <c r="A243" s="111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</row>
    <row r="244" ht="12.75" customHeight="1">
      <c r="A244" s="111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</row>
    <row r="245" ht="12.75" customHeight="1">
      <c r="A245" s="111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</row>
    <row r="246" ht="12.75" customHeight="1">
      <c r="A246" s="111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</row>
    <row r="247" ht="12.75" customHeight="1">
      <c r="A247" s="111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</row>
    <row r="248" ht="12.75" customHeight="1">
      <c r="A248" s="111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</row>
    <row r="249" ht="12.75" customHeight="1">
      <c r="A249" s="111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</row>
    <row r="250" ht="12.75" customHeight="1">
      <c r="A250" s="111"/>
      <c r="B250" s="111"/>
      <c r="C250" s="111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</row>
    <row r="251" ht="12.75" customHeight="1">
      <c r="A251" s="111"/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</row>
    <row r="252" ht="12.75" customHeight="1">
      <c r="A252" s="111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</row>
    <row r="253" ht="12.75" customHeight="1">
      <c r="A253" s="111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</row>
    <row r="254" ht="12.75" customHeight="1">
      <c r="A254" s="111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0"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A1:G1"/>
    <mergeCell ref="B3:D3"/>
    <mergeCell ref="L3:M3"/>
    <mergeCell ref="A5:C5"/>
    <mergeCell ref="A6:C6"/>
    <mergeCell ref="L6:N6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E42:H42"/>
    <mergeCell ref="E43:G43"/>
    <mergeCell ref="E44:G44"/>
    <mergeCell ref="J44:L44"/>
    <mergeCell ref="E45:G45"/>
    <mergeCell ref="J45:L45"/>
    <mergeCell ref="E46:G46"/>
    <mergeCell ref="J46:L46"/>
    <mergeCell ref="A43:B43"/>
    <mergeCell ref="A44:B44"/>
    <mergeCell ref="A45:B45"/>
    <mergeCell ref="A47:B47"/>
    <mergeCell ref="A48:B48"/>
    <mergeCell ref="A53:E53"/>
    <mergeCell ref="A54:E54"/>
    <mergeCell ref="A57:C57"/>
    <mergeCell ref="L37:N37"/>
    <mergeCell ref="L38:N38"/>
    <mergeCell ref="L39:N39"/>
    <mergeCell ref="A40:C40"/>
    <mergeCell ref="A42:C42"/>
    <mergeCell ref="J42:L42"/>
    <mergeCell ref="J43:L43"/>
    <mergeCell ref="L53:N53"/>
    <mergeCell ref="L54:N54"/>
  </mergeCells>
  <conditionalFormatting sqref="C45 L55:N1000">
    <cfRule type="containsText" dxfId="0" priority="1" operator="containsText" text="Krankenstand">
      <formula>NOT(ISERROR(SEARCH(("Krankenstand"),(C45))))</formula>
    </cfRule>
  </conditionalFormatting>
  <conditionalFormatting sqref="C45 L55:N1000">
    <cfRule type="containsText" dxfId="0" priority="2" operator="containsText" text="Urlaub">
      <formula>NOT(ISERROR(SEARCH(("Urlaub"),(C45))))</formula>
    </cfRule>
  </conditionalFormatting>
  <conditionalFormatting sqref="I53:J54 L3:L5 L7:L39 L47:N52 M42:N46 N2">
    <cfRule type="containsText" dxfId="0" priority="3" operator="containsText" text="Krankenstand">
      <formula>NOT(ISERROR(SEARCH(("Krankenstand"),(I53))))</formula>
    </cfRule>
  </conditionalFormatting>
  <conditionalFormatting sqref="I53:J54 L3:L5 L7:L39 L47:N52 M42:N46 N2">
    <cfRule type="containsText" dxfId="0" priority="4" operator="containsText" text="Urlaub">
      <formula>NOT(ISERROR(SEARCH(("Urlaub"),(I53))))</formula>
    </cfRule>
  </conditionalFormatting>
  <dataValidations>
    <dataValidation type="list" allowBlank="1" showErrorMessage="1" sqref="K9:K39">
      <formula1>Basisdaten!$A$2:$A$11</formula1>
    </dataValidation>
    <dataValidation type="list" allowBlank="1" showErrorMessage="1" sqref="J3 E3:F4 E7:F7">
      <formula1>Basisdaten!$C$2:$C$28</formula1>
    </dataValidation>
    <dataValidation type="list" allowBlank="1" showErrorMessage="1" sqref="B7">
      <formula1>Basisdaten!B4:B15</formula1>
    </dataValidation>
    <dataValidation type="list" allowBlank="1" showErrorMessage="1" sqref="G3">
      <formula1>Basisdaten!B2:B13</formula1>
    </dataValidation>
  </dataValidations>
  <printOptions/>
  <pageMargins bottom="0.7480314960629921" footer="0.0" header="0.0" left="0.2362204724409449" right="0.2362204724409449" top="0.7480314960629921"/>
  <pageSetup paperSize="9" orientation="landscape"/>
  <headerFooter>
    <oddHeader>&amp;LIHR FIRMENLOGO	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63"/>
  </cols>
  <sheetData>
    <row r="1" ht="12.75" customHeight="1">
      <c r="A1" s="1" t="s">
        <v>0</v>
      </c>
      <c r="B1" s="1" t="s">
        <v>2</v>
      </c>
      <c r="C1" s="1" t="s">
        <v>3</v>
      </c>
    </row>
    <row r="2" ht="12.75" customHeight="1">
      <c r="A2" s="3" t="s">
        <v>4</v>
      </c>
      <c r="B2" s="3" t="str">
        <f>TEXT(DATE(2024,1,1),"MMMM")</f>
        <v>January</v>
      </c>
      <c r="C2" s="3">
        <v>2024.0</v>
      </c>
    </row>
    <row r="3" ht="12.75" customHeight="1">
      <c r="A3" s="3" t="s">
        <v>7</v>
      </c>
      <c r="B3" s="3" t="str">
        <f>TEXT(DATE(2024,2,1),"MMMM")</f>
        <v>February</v>
      </c>
      <c r="C3" s="3">
        <v>2025.0</v>
      </c>
    </row>
    <row r="4" ht="12.75" customHeight="1">
      <c r="A4" s="3" t="s">
        <v>10</v>
      </c>
      <c r="B4" s="3" t="str">
        <f>TEXT(DATE(2024,3,1),"MMMM")</f>
        <v>March</v>
      </c>
      <c r="C4" s="3">
        <v>2026.0</v>
      </c>
    </row>
    <row r="5" ht="12.75" customHeight="1">
      <c r="A5" s="3" t="s">
        <v>12</v>
      </c>
      <c r="B5" s="3" t="str">
        <f>TEXT(DATE(2024,4,1),"MMMM")</f>
        <v>April</v>
      </c>
      <c r="C5" s="3">
        <v>2027.0</v>
      </c>
    </row>
    <row r="6" ht="12.75" customHeight="1">
      <c r="A6" s="3" t="s">
        <v>13</v>
      </c>
      <c r="B6" s="3" t="str">
        <f>TEXT(DATE(2024,5,1),"MMMM")</f>
        <v>May</v>
      </c>
      <c r="C6" s="3">
        <v>2028.0</v>
      </c>
    </row>
    <row r="7" ht="12.75" customHeight="1">
      <c r="A7" s="3" t="s">
        <v>14</v>
      </c>
      <c r="B7" s="3" t="str">
        <f>TEXT(DATE(2024,6,1),"MMMM")</f>
        <v>June</v>
      </c>
      <c r="C7" s="3">
        <v>2029.0</v>
      </c>
    </row>
    <row r="8" ht="12.75" customHeight="1">
      <c r="A8" s="3" t="s">
        <v>15</v>
      </c>
      <c r="B8" s="3" t="str">
        <f>TEXT(DATE(2024,7,1),"MMMM")</f>
        <v>July</v>
      </c>
      <c r="C8" s="3">
        <v>2030.0</v>
      </c>
    </row>
    <row r="9" ht="12.75" customHeight="1">
      <c r="A9" s="3" t="s">
        <v>17</v>
      </c>
      <c r="B9" s="3" t="str">
        <f>TEXT(DATE(2024,8,1),"MMMM")</f>
        <v>August</v>
      </c>
      <c r="C9" s="3">
        <v>2031.0</v>
      </c>
    </row>
    <row r="10" ht="12.75" customHeight="1">
      <c r="A10" s="3" t="s">
        <v>19</v>
      </c>
      <c r="B10" s="3" t="str">
        <f>TEXT(DATE(2024,9,1),"MMMM")</f>
        <v>September</v>
      </c>
      <c r="C10" s="3">
        <v>2032.0</v>
      </c>
    </row>
    <row r="11" ht="12.75" customHeight="1">
      <c r="A11" s="3" t="s">
        <v>25</v>
      </c>
      <c r="B11" s="3" t="str">
        <f>TEXT(DATE(2024,10,1),"MMMM")</f>
        <v>October</v>
      </c>
      <c r="C11" s="3">
        <v>2033.0</v>
      </c>
    </row>
    <row r="12" ht="12.75" customHeight="1">
      <c r="A12" s="3"/>
      <c r="B12" s="3" t="str">
        <f>TEXT(DATE(2024,11,1),"MMMM")</f>
        <v>November</v>
      </c>
      <c r="C12" s="3">
        <v>2034.0</v>
      </c>
    </row>
    <row r="13" ht="12.75" customHeight="1">
      <c r="A13" s="3"/>
      <c r="B13" s="3" t="str">
        <f>TEXT(DATE(2024,12,1),"MMMM")</f>
        <v>December</v>
      </c>
      <c r="C13" s="3">
        <v>2035.0</v>
      </c>
    </row>
    <row r="14" ht="12.75" customHeight="1">
      <c r="A14" s="3"/>
      <c r="B14" s="3"/>
      <c r="C14" s="3">
        <v>2036.0</v>
      </c>
    </row>
    <row r="15" ht="12.75" customHeight="1">
      <c r="A15" s="3"/>
      <c r="B15" s="3"/>
      <c r="C15" s="3">
        <v>2037.0</v>
      </c>
    </row>
    <row r="16" ht="12.75" customHeight="1">
      <c r="A16" s="3"/>
      <c r="B16" s="3"/>
      <c r="C16" s="3">
        <v>2038.0</v>
      </c>
    </row>
    <row r="17" ht="12.75" customHeight="1">
      <c r="A17" s="3"/>
      <c r="B17" s="3"/>
      <c r="C17" s="3">
        <v>2039.0</v>
      </c>
    </row>
    <row r="18" ht="12.75" customHeight="1">
      <c r="A18" s="3"/>
      <c r="B18" s="3"/>
      <c r="C18" s="3">
        <v>2040.0</v>
      </c>
    </row>
    <row r="19" ht="12.75" customHeight="1">
      <c r="A19" s="3"/>
      <c r="B19" s="3"/>
      <c r="C19" s="3">
        <v>2041.0</v>
      </c>
    </row>
    <row r="20" ht="12.75" customHeight="1">
      <c r="A20" s="3"/>
      <c r="B20" s="3"/>
      <c r="C20" s="3">
        <v>2042.0</v>
      </c>
    </row>
    <row r="21" ht="12.75" customHeight="1">
      <c r="A21" s="3"/>
      <c r="B21" s="3"/>
      <c r="C21" s="3">
        <v>2043.0</v>
      </c>
    </row>
    <row r="22" ht="12.75" customHeight="1">
      <c r="A22" s="3"/>
      <c r="B22" s="3"/>
      <c r="C22" s="3">
        <v>2044.0</v>
      </c>
    </row>
    <row r="23" ht="12.75" customHeight="1">
      <c r="A23" s="3"/>
      <c r="B23" s="3"/>
      <c r="C23" s="3">
        <v>2045.0</v>
      </c>
    </row>
    <row r="24" ht="12.75" customHeight="1">
      <c r="A24" s="3"/>
      <c r="B24" s="3"/>
      <c r="C24" s="3">
        <v>2046.0</v>
      </c>
    </row>
    <row r="25" ht="12.75" customHeight="1">
      <c r="A25" s="3"/>
      <c r="B25" s="3"/>
      <c r="C25" s="3">
        <v>2047.0</v>
      </c>
    </row>
    <row r="26" ht="12.75" customHeight="1">
      <c r="A26" s="3"/>
      <c r="B26" s="3"/>
      <c r="C26" s="3">
        <v>2048.0</v>
      </c>
    </row>
    <row r="27" ht="12.75" customHeight="1">
      <c r="A27" s="3"/>
      <c r="B27" s="3"/>
      <c r="C27" s="3">
        <v>2049.0</v>
      </c>
    </row>
    <row r="28" ht="12.75" customHeight="1">
      <c r="A28" s="3"/>
      <c r="B28" s="3"/>
      <c r="C28" s="3">
        <v>2050.0</v>
      </c>
    </row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2023-03-28T10:04:00Z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1033-4.9.0.7859</vt:lpwstr>
  </property>
</Properties>
</file>