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brandy/Downloads/"/>
    </mc:Choice>
  </mc:AlternateContent>
  <xr:revisionPtr revIDLastSave="0" documentId="13_ncr:1_{72A15A14-0A38-A744-B36C-2D05982427C3}" xr6:coauthVersionLast="47" xr6:coauthVersionMax="47" xr10:uidLastSave="{00000000-0000-0000-0000-000000000000}"/>
  <bookViews>
    <workbookView xWindow="9440" yWindow="1480" windowWidth="39420" windowHeight="25300" xr2:uid="{00000000-000D-0000-FFFF-FFFF00000000}"/>
  </bookViews>
  <sheets>
    <sheet name="Monat" sheetId="1" r:id="rId1"/>
    <sheet name="Basisdaten" sheetId="2" r:id="rId2"/>
  </sheets>
  <definedNames>
    <definedName name="_xlnm.Print_Area" localSheetId="0">Monat!$A$1:$N$55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  <c r="B6" i="2"/>
  <c r="B5" i="2"/>
  <c r="B4" i="2"/>
  <c r="B3" i="2"/>
  <c r="B2" i="2"/>
  <c r="A38" i="1"/>
  <c r="I38" i="1" s="1" a="1"/>
  <c r="I38" i="1" s="1"/>
  <c r="I12" i="1" a="1"/>
  <c r="I12" i="1" s="1"/>
  <c r="I14" i="1" a="1"/>
  <c r="I14" i="1" s="1"/>
  <c r="I15" i="1" a="1"/>
  <c r="I15" i="1" s="1"/>
  <c r="I16" i="1" a="1"/>
  <c r="I16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8" i="1" a="1"/>
  <c r="I28" i="1" s="1"/>
  <c r="I29" i="1" a="1"/>
  <c r="I29" i="1" s="1"/>
  <c r="I30" i="1" a="1"/>
  <c r="I30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9" i="1" a="1"/>
  <c r="I39" i="1" s="1"/>
  <c r="L6" i="1" l="1"/>
  <c r="A9" i="1"/>
  <c r="J14" i="1"/>
  <c r="J22" i="1"/>
  <c r="J28" i="1"/>
  <c r="J32" i="1"/>
  <c r="J35" i="1"/>
  <c r="J36" i="1"/>
  <c r="J34" i="1" l="1"/>
  <c r="J33" i="1"/>
  <c r="J30" i="1"/>
  <c r="J29" i="1"/>
  <c r="J26" i="1"/>
  <c r="J25" i="1"/>
  <c r="J24" i="1"/>
  <c r="J23" i="1"/>
  <c r="J20" i="1"/>
  <c r="J19" i="1"/>
  <c r="J16" i="1"/>
  <c r="J15" i="1"/>
  <c r="J12" i="1"/>
  <c r="J38" i="1"/>
  <c r="A37" i="1"/>
  <c r="I37" i="1" s="1" a="1"/>
  <c r="I37" i="1" s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I18" i="1" s="1" a="1"/>
  <c r="I18" i="1" s="1"/>
  <c r="A17" i="1"/>
  <c r="A16" i="1"/>
  <c r="A15" i="1"/>
  <c r="A14" i="1"/>
  <c r="A13" i="1"/>
  <c r="I13" i="1" s="1" a="1"/>
  <c r="I13" i="1" s="1"/>
  <c r="A12" i="1"/>
  <c r="A11" i="1"/>
  <c r="A10" i="1"/>
  <c r="C43" i="1" l="1" a="1"/>
  <c r="C43" i="1" s="1"/>
  <c r="J37" i="1"/>
  <c r="C45" i="1" s="1"/>
  <c r="J13" i="1"/>
  <c r="J39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J21" i="1" s="1"/>
  <c r="H20" i="1"/>
  <c r="H19" i="1"/>
  <c r="H18" i="1"/>
  <c r="J18" i="1" s="1"/>
  <c r="H17" i="1"/>
  <c r="H16" i="1"/>
  <c r="H15" i="1"/>
  <c r="H14" i="1"/>
  <c r="H13" i="1"/>
  <c r="H12" i="1"/>
  <c r="H11" i="1"/>
  <c r="H10" i="1"/>
  <c r="H9" i="1"/>
  <c r="I9" i="1" s="1" a="1"/>
  <c r="I9" i="1" s="1"/>
  <c r="J9" i="1" s="1"/>
  <c r="I27" i="1" l="1" a="1"/>
  <c r="I27" i="1" s="1"/>
  <c r="J27" i="1" s="1"/>
  <c r="I10" i="1" a="1"/>
  <c r="I10" i="1" s="1"/>
  <c r="J10" i="1" s="1"/>
  <c r="I11" i="1" a="1"/>
  <c r="I11" i="1" s="1"/>
  <c r="J11" i="1" s="1"/>
  <c r="I31" i="1" a="1"/>
  <c r="I31" i="1" s="1"/>
  <c r="J31" i="1" s="1"/>
  <c r="I17" i="1" a="1"/>
  <c r="I17" i="1" s="1"/>
  <c r="J17" i="1" s="1"/>
  <c r="C46" i="1"/>
  <c r="C44" i="1" l="1"/>
  <c r="C47" i="1" s="1"/>
  <c r="C48" i="1" s="1"/>
  <c r="H44" i="1" s="1"/>
  <c r="H4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<sst xmlns="http://schemas.openxmlformats.org/spreadsheetml/2006/main" count="102" uniqueCount="53">
  <si>
    <t>Stundennachweis</t>
  </si>
  <si>
    <t>Max Mustermann</t>
  </si>
  <si>
    <t>Monat:</t>
  </si>
  <si>
    <t>Jahr:</t>
  </si>
  <si>
    <t>Datum Tag</t>
  </si>
  <si>
    <t>Büro</t>
  </si>
  <si>
    <t/>
  </si>
  <si>
    <t>Urlaub</t>
  </si>
  <si>
    <t>Sollstunden</t>
  </si>
  <si>
    <t>Saldo Vormonat</t>
  </si>
  <si>
    <t>Datum, Unterschrift Dienstnehmer</t>
  </si>
  <si>
    <t>Datum, Unterschrift Dienstgeber</t>
  </si>
  <si>
    <t>Notiz</t>
  </si>
  <si>
    <t>Home Office</t>
  </si>
  <si>
    <t>Beginn</t>
  </si>
  <si>
    <t>Ende</t>
  </si>
  <si>
    <t>Dienstreise</t>
  </si>
  <si>
    <t>Außendienst</t>
  </si>
  <si>
    <t>Arzt</t>
  </si>
  <si>
    <t>Krank</t>
  </si>
  <si>
    <t>Zeitausgleich</t>
  </si>
  <si>
    <t>Arbeitszeitarten</t>
  </si>
  <si>
    <t>Monate</t>
  </si>
  <si>
    <t>Jahre</t>
  </si>
  <si>
    <t>Arbeitszeit</t>
  </si>
  <si>
    <t>Feiertag</t>
  </si>
  <si>
    <t>Mitarbeiter:</t>
  </si>
  <si>
    <t>Arbeitszeitart/
Abwesenheit</t>
  </si>
  <si>
    <t>Pause 1
Beginn</t>
  </si>
  <si>
    <t>Pause 1 Ende</t>
  </si>
  <si>
    <t>Pause 2
Beginn</t>
  </si>
  <si>
    <t>Pause 2 Ende</t>
  </si>
  <si>
    <t>Pause Gesamt</t>
  </si>
  <si>
    <t>Sonstige bez. Abw.</t>
  </si>
  <si>
    <t>Tägliche Sollarbeitszeit:</t>
  </si>
  <si>
    <t>Mo</t>
  </si>
  <si>
    <t>Di</t>
  </si>
  <si>
    <t>Mi</t>
  </si>
  <si>
    <t>Do</t>
  </si>
  <si>
    <t>Fr</t>
  </si>
  <si>
    <t>Sa</t>
  </si>
  <si>
    <t>So</t>
  </si>
  <si>
    <t>April</t>
  </si>
  <si>
    <t>Ist-Stunden 
(AZ + bez. Abw.)</t>
  </si>
  <si>
    <t>Σ Arbeitszeit (Dezimal)</t>
  </si>
  <si>
    <t>Σ Arbeitszeit (Stunden)</t>
  </si>
  <si>
    <t>Stundenübersicht</t>
  </si>
  <si>
    <t>Aktuelles Monat:</t>
  </si>
  <si>
    <t>Stundenkonto:</t>
  </si>
  <si>
    <t>Sonstige Abwesenheit</t>
  </si>
  <si>
    <t>Saldo aktuelles Monat</t>
  </si>
  <si>
    <t>Saldo Stundenkonto</t>
  </si>
  <si>
    <t>Auszahlung aktuelles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</si>
</sst>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d\,\ dd/mm/yy"/>
    <numFmt numFmtId="165" formatCode="[h]:mm"/>
  </numFmts>
  <fonts count="11" x14ac:knownFonts="1">
    <font>
      <sz val="10"/>
      <color rgb="FF000000"/>
      <name val="Arial"/>
      <charset val="134"/>
    </font>
    <font>
      <u/>
      <sz val="11"/>
      <color rgb="FF0000FF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u/>
      <sz val="9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D652"/>
        <bgColor indexed="64"/>
      </patternFill>
    </fill>
    <fill>
      <patternFill patternType="solid">
        <fgColor rgb="FFF3F6F0"/>
        <bgColor indexed="64"/>
      </patternFill>
    </fill>
    <fill>
      <patternFill patternType="solid">
        <fgColor rgb="FF638CFF"/>
        <bgColor rgb="FFFFFF00"/>
      </patternFill>
    </fill>
    <fill>
      <patternFill patternType="solid">
        <fgColor rgb="FF638C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medium">
        <color indexed="64"/>
      </bottom>
      <diagonal/>
    </border>
    <border>
      <left/>
      <right/>
      <top style="thin">
        <color theme="2" tint="-9.9948118533890809E-2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9.9948118533890809E-2"/>
      </top>
      <bottom style="medium">
        <color indexed="64"/>
      </bottom>
      <diagonal/>
    </border>
    <border>
      <left style="medium">
        <color indexed="64"/>
      </left>
      <right style="thin">
        <color theme="2" tint="-9.9948118533890809E-2"/>
      </right>
      <top/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medium">
        <color indexed="64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/>
      <bottom style="thin">
        <color theme="2" tint="-9.9948118533890809E-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/>
    <xf numFmtId="0" fontId="4" fillId="6" borderId="0" xfId="0" applyFont="1" applyFill="1"/>
    <xf numFmtId="0" fontId="0" fillId="6" borderId="0" xfId="0" applyFill="1"/>
    <xf numFmtId="0" fontId="4" fillId="6" borderId="2" xfId="0" applyFont="1" applyFill="1" applyBorder="1"/>
    <xf numFmtId="0" fontId="4" fillId="6" borderId="0" xfId="0" applyFont="1" applyFill="1" applyAlignment="1">
      <alignment horizontal="left"/>
    </xf>
    <xf numFmtId="0" fontId="4" fillId="6" borderId="3" xfId="0" applyFont="1" applyFill="1" applyBorder="1"/>
    <xf numFmtId="0" fontId="4" fillId="6" borderId="0" xfId="0" applyFont="1" applyFill="1" applyAlignment="1">
      <alignment horizontal="right"/>
    </xf>
    <xf numFmtId="14" fontId="4" fillId="6" borderId="0" xfId="0" applyNumberFormat="1" applyFont="1" applyFill="1"/>
    <xf numFmtId="0" fontId="4" fillId="6" borderId="5" xfId="0" applyFont="1" applyFill="1" applyBorder="1"/>
    <xf numFmtId="0" fontId="4" fillId="6" borderId="6" xfId="0" applyFont="1" applyFill="1" applyBorder="1"/>
    <xf numFmtId="0" fontId="4" fillId="6" borderId="4" xfId="0" applyFont="1" applyFill="1" applyBorder="1"/>
    <xf numFmtId="0" fontId="4" fillId="6" borderId="7" xfId="0" applyFont="1" applyFill="1" applyBorder="1"/>
    <xf numFmtId="0" fontId="4" fillId="6" borderId="8" xfId="0" applyFont="1" applyFill="1" applyBorder="1"/>
    <xf numFmtId="2" fontId="4" fillId="6" borderId="0" xfId="0" applyNumberFormat="1" applyFont="1" applyFill="1"/>
    <xf numFmtId="0" fontId="4" fillId="6" borderId="9" xfId="0" applyFont="1" applyFill="1" applyBorder="1"/>
    <xf numFmtId="2" fontId="4" fillId="6" borderId="0" xfId="0" applyNumberFormat="1" applyFont="1" applyFill="1" applyAlignment="1">
      <alignment horizontal="left"/>
    </xf>
    <xf numFmtId="0" fontId="6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14" fontId="4" fillId="6" borderId="0" xfId="0" applyNumberFormat="1" applyFont="1" applyFill="1" applyAlignment="1" applyProtection="1">
      <alignment horizontal="center"/>
      <protection locked="0"/>
    </xf>
    <xf numFmtId="0" fontId="3" fillId="6" borderId="0" xfId="0" applyFont="1" applyFill="1"/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6" borderId="0" xfId="0" applyFont="1" applyFill="1" applyAlignment="1">
      <alignment horizontal="left"/>
    </xf>
    <xf numFmtId="2" fontId="5" fillId="6" borderId="0" xfId="0" applyNumberFormat="1" applyFont="1" applyFill="1"/>
    <xf numFmtId="0" fontId="4" fillId="6" borderId="0" xfId="0" applyFont="1" applyFill="1" applyAlignment="1">
      <alignment horizontal="center" vertical="center"/>
    </xf>
    <xf numFmtId="164" fontId="4" fillId="3" borderId="17" xfId="0" applyNumberFormat="1" applyFont="1" applyFill="1" applyBorder="1" applyAlignment="1">
      <alignment horizontal="right"/>
    </xf>
    <xf numFmtId="20" fontId="4" fillId="0" borderId="18" xfId="0" applyNumberFormat="1" applyFont="1" applyBorder="1" applyProtection="1">
      <protection locked="0"/>
    </xf>
    <xf numFmtId="165" fontId="4" fillId="3" borderId="18" xfId="0" applyNumberFormat="1" applyFont="1" applyFill="1" applyBorder="1"/>
    <xf numFmtId="43" fontId="4" fillId="3" borderId="18" xfId="2" applyFont="1" applyFill="1" applyBorder="1"/>
    <xf numFmtId="0" fontId="4" fillId="0" borderId="18" xfId="0" applyFont="1" applyBorder="1" applyProtection="1">
      <protection locked="0"/>
    </xf>
    <xf numFmtId="164" fontId="4" fillId="3" borderId="20" xfId="0" applyNumberFormat="1" applyFont="1" applyFill="1" applyBorder="1" applyAlignment="1">
      <alignment horizontal="right"/>
    </xf>
    <xf numFmtId="20" fontId="4" fillId="0" borderId="21" xfId="0" applyNumberFormat="1" applyFont="1" applyBorder="1" applyProtection="1">
      <protection locked="0"/>
    </xf>
    <xf numFmtId="0" fontId="4" fillId="0" borderId="21" xfId="0" applyFont="1" applyBorder="1" applyProtection="1">
      <protection locked="0"/>
    </xf>
    <xf numFmtId="165" fontId="4" fillId="3" borderId="21" xfId="0" applyNumberFormat="1" applyFont="1" applyFill="1" applyBorder="1"/>
    <xf numFmtId="43" fontId="4" fillId="3" borderId="21" xfId="2" applyFont="1" applyFill="1" applyBorder="1"/>
    <xf numFmtId="2" fontId="4" fillId="3" borderId="19" xfId="0" applyNumberFormat="1" applyFont="1" applyFill="1" applyBorder="1"/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2" fontId="5" fillId="3" borderId="31" xfId="0" applyNumberFormat="1" applyFont="1" applyFill="1" applyBorder="1"/>
    <xf numFmtId="2" fontId="4" fillId="3" borderId="22" xfId="0" applyNumberFormat="1" applyFont="1" applyFill="1" applyBorder="1"/>
    <xf numFmtId="2" fontId="4" fillId="6" borderId="22" xfId="0" applyNumberFormat="1" applyFont="1" applyFill="1" applyBorder="1"/>
    <xf numFmtId="0" fontId="4" fillId="2" borderId="32" xfId="0" applyFont="1" applyFill="1" applyBorder="1" applyAlignment="1">
      <alignment horizontal="left"/>
    </xf>
    <xf numFmtId="14" fontId="4" fillId="6" borderId="34" xfId="0" applyNumberFormat="1" applyFont="1" applyFill="1" applyBorder="1" applyAlignment="1">
      <alignment horizontal="right"/>
    </xf>
    <xf numFmtId="0" fontId="4" fillId="2" borderId="32" xfId="0" applyFont="1" applyFill="1" applyBorder="1"/>
    <xf numFmtId="0" fontId="4" fillId="6" borderId="3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164" fontId="4" fillId="3" borderId="35" xfId="0" applyNumberFormat="1" applyFont="1" applyFill="1" applyBorder="1" applyAlignment="1">
      <alignment horizontal="right"/>
    </xf>
    <xf numFmtId="20" fontId="4" fillId="0" borderId="36" xfId="0" applyNumberFormat="1" applyFont="1" applyBorder="1" applyProtection="1">
      <protection locked="0"/>
    </xf>
    <xf numFmtId="165" fontId="4" fillId="3" borderId="36" xfId="0" applyNumberFormat="1" applyFont="1" applyFill="1" applyBorder="1"/>
    <xf numFmtId="43" fontId="4" fillId="3" borderId="36" xfId="2" applyFont="1" applyFill="1" applyBorder="1"/>
    <xf numFmtId="0" fontId="4" fillId="0" borderId="36" xfId="0" applyFont="1" applyBorder="1" applyProtection="1">
      <protection locked="0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2" fontId="4" fillId="3" borderId="40" xfId="0" applyNumberFormat="1" applyFont="1" applyFill="1" applyBorder="1"/>
    <xf numFmtId="2" fontId="4" fillId="6" borderId="40" xfId="0" applyNumberFormat="1" applyFont="1" applyFill="1" applyBorder="1"/>
    <xf numFmtId="0" fontId="4" fillId="6" borderId="26" xfId="0" applyFont="1" applyFill="1" applyBorder="1" applyProtection="1">
      <protection locked="0"/>
    </xf>
    <xf numFmtId="0" fontId="4" fillId="6" borderId="27" xfId="0" applyFont="1" applyFill="1" applyBorder="1" applyProtection="1">
      <protection locked="0"/>
    </xf>
    <xf numFmtId="0" fontId="4" fillId="6" borderId="28" xfId="0" applyFont="1" applyFill="1" applyBorder="1" applyProtection="1">
      <protection locked="0"/>
    </xf>
    <xf numFmtId="0" fontId="4" fillId="6" borderId="23" xfId="0" applyFont="1" applyFill="1" applyBorder="1" applyProtection="1">
      <protection locked="0"/>
    </xf>
    <xf numFmtId="0" fontId="4" fillId="6" borderId="24" xfId="0" applyFont="1" applyFill="1" applyBorder="1" applyProtection="1">
      <protection locked="0"/>
    </xf>
    <xf numFmtId="0" fontId="4" fillId="6" borderId="25" xfId="0" applyFont="1" applyFill="1" applyBorder="1" applyProtection="1">
      <protection locked="0"/>
    </xf>
    <xf numFmtId="14" fontId="8" fillId="6" borderId="0" xfId="0" applyNumberFormat="1" applyFont="1" applyFill="1" applyAlignment="1" applyProtection="1">
      <alignment horizontal="left"/>
      <protection locked="0"/>
    </xf>
    <xf numFmtId="0" fontId="5" fillId="3" borderId="29" xfId="0" applyFont="1" applyFill="1" applyBorder="1"/>
    <xf numFmtId="0" fontId="5" fillId="3" borderId="30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2" borderId="35" xfId="0" applyFont="1" applyFill="1" applyBorder="1"/>
    <xf numFmtId="0" fontId="4" fillId="2" borderId="36" xfId="0" applyFont="1" applyFill="1" applyBorder="1"/>
    <xf numFmtId="0" fontId="4" fillId="5" borderId="32" xfId="0" applyFont="1" applyFill="1" applyBorder="1"/>
    <xf numFmtId="0" fontId="4" fillId="5" borderId="33" xfId="0" applyFont="1" applyFill="1" applyBorder="1"/>
    <xf numFmtId="0" fontId="4" fillId="5" borderId="34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6" borderId="4" xfId="1" applyFont="1" applyFill="1" applyBorder="1" applyAlignment="1">
      <alignment horizontal="right" vertical="center" wrapText="1"/>
    </xf>
    <xf numFmtId="14" fontId="4" fillId="6" borderId="33" xfId="0" applyNumberFormat="1" applyFont="1" applyFill="1" applyBorder="1"/>
    <xf numFmtId="14" fontId="4" fillId="6" borderId="34" xfId="0" applyNumberFormat="1" applyFont="1" applyFill="1" applyBorder="1"/>
    <xf numFmtId="0" fontId="4" fillId="6" borderId="0" xfId="0" applyFont="1" applyFill="1" applyAlignment="1">
      <alignment horizontal="left"/>
    </xf>
    <xf numFmtId="0" fontId="4" fillId="2" borderId="14" xfId="0" applyFont="1" applyFill="1" applyBorder="1"/>
    <xf numFmtId="0" fontId="4" fillId="2" borderId="15" xfId="0" applyFont="1" applyFill="1" applyBorder="1"/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6" borderId="20" xfId="0" applyFont="1" applyFill="1" applyBorder="1"/>
    <xf numFmtId="0" fontId="4" fillId="6" borderId="21" xfId="0" applyFont="1" applyFill="1" applyBorder="1"/>
    <xf numFmtId="0" fontId="4" fillId="6" borderId="37" xfId="0" applyFont="1" applyFill="1" applyBorder="1" applyProtection="1">
      <protection locked="0"/>
    </xf>
    <xf numFmtId="0" fontId="4" fillId="6" borderId="38" xfId="0" applyFont="1" applyFill="1" applyBorder="1" applyProtection="1">
      <protection locked="0"/>
    </xf>
    <xf numFmtId="0" fontId="4" fillId="6" borderId="39" xfId="0" applyFont="1" applyFill="1" applyBorder="1" applyProtection="1">
      <protection locked="0"/>
    </xf>
    <xf numFmtId="0" fontId="5" fillId="6" borderId="0" xfId="0" applyFont="1" applyFill="1"/>
    <xf numFmtId="2" fontId="4" fillId="6" borderId="0" xfId="0" applyNumberFormat="1" applyFont="1" applyFill="1"/>
    <xf numFmtId="2" fontId="5" fillId="6" borderId="0" xfId="0" applyNumberFormat="1" applyFont="1" applyFill="1"/>
    <xf numFmtId="0" fontId="4" fillId="6" borderId="0" xfId="0" applyFont="1" applyFill="1"/>
    <xf numFmtId="0" fontId="4" fillId="0" borderId="10" xfId="0" applyFont="1" applyBorder="1"/>
    <xf numFmtId="0" fontId="4" fillId="6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left" wrapText="1"/>
    </xf>
    <xf numFmtId="2" fontId="4" fillId="3" borderId="21" xfId="0" applyNumberFormat="1" applyFont="1" applyFill="1" applyBorder="1" applyAlignment="1">
      <alignment horizontal="left" wrapText="1"/>
    </xf>
    <xf numFmtId="2" fontId="4" fillId="3" borderId="17" xfId="0" applyNumberFormat="1" applyFont="1" applyFill="1" applyBorder="1" applyAlignment="1">
      <alignment horizontal="left"/>
    </xf>
    <xf numFmtId="2" fontId="4" fillId="3" borderId="18" xfId="0" applyNumberFormat="1" applyFont="1" applyFill="1" applyBorder="1" applyAlignment="1">
      <alignment horizontal="left"/>
    </xf>
    <xf numFmtId="2" fontId="5" fillId="3" borderId="29" xfId="0" applyNumberFormat="1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2" fontId="4" fillId="3" borderId="35" xfId="0" applyNumberFormat="1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4"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3F6F0"/>
      <color rgb="FF638CFF"/>
      <color rgb="FFFAD652"/>
      <color rgb="FFF7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imr.com/s/digitale-arbeitszeiterfassung/?utm_source=vorlagen&amp;utm_medium=download&amp;utm_campaign=zeiterfassung-vorlage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351496</xdr:colOff>
      <xdr:row>57</xdr:row>
      <xdr:rowOff>140013</xdr:rowOff>
    </xdr:from>
    <xdr:to>
      <xdr:col>12</xdr:col>
      <xdr:colOff>455985</xdr:colOff>
      <xdr:row>76</xdr:row>
      <xdr:rowOff>102249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8811D1-694A-DC4B-7410-F287E119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4405" y="9128149"/>
          <a:ext cx="5063262" cy="2813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4"/>
  <sheetViews>
    <sheetView tabSelected="1" view="pageLayout" zoomScale="160" zoomScaleNormal="200" zoomScalePageLayoutView="160" workbookViewId="0">
      <selection activeCell="B3" sqref="B3:D3"/>
    </sheetView>
  </sheetViews>
  <sheetFormatPr baseColWidth="10" defaultColWidth="17.33203125" defaultRowHeight="15" customHeight="1" x14ac:dyDescent="0.15"/>
  <cols>
    <col min="1" max="1" width="10.6640625" customWidth="1"/>
    <col min="2" max="2" width="5.83203125" customWidth="1"/>
    <col min="3" max="3" width="6.33203125" customWidth="1"/>
    <col min="4" max="4" width="6.83203125" customWidth="1"/>
    <col min="5" max="5" width="6.6640625" customWidth="1"/>
    <col min="6" max="6" width="6.83203125" customWidth="1"/>
    <col min="7" max="8" width="6.33203125" customWidth="1"/>
    <col min="9" max="9" width="10.5" customWidth="1"/>
    <col min="10" max="10" width="10.33203125" customWidth="1"/>
    <col min="11" max="11" width="15.83203125" customWidth="1"/>
    <col min="12" max="12" width="2.1640625" customWidth="1"/>
    <col min="13" max="13" width="7.1640625" customWidth="1"/>
    <col min="14" max="14" width="30.83203125" customWidth="1"/>
  </cols>
  <sheetData>
    <row r="1" spans="1:14" ht="20" customHeight="1" x14ac:dyDescent="0.2">
      <c r="A1" s="82" t="s">
        <v>0</v>
      </c>
      <c r="B1" s="83"/>
      <c r="C1" s="83"/>
      <c r="D1" s="83"/>
      <c r="E1" s="83"/>
      <c r="F1" s="83"/>
      <c r="G1" s="83"/>
      <c r="H1" s="28"/>
      <c r="I1" s="28"/>
      <c r="J1" s="28"/>
      <c r="K1" s="28"/>
      <c r="L1" s="28"/>
      <c r="M1" s="28"/>
      <c r="N1" s="28"/>
    </row>
    <row r="2" spans="1:14" ht="9" customHeight="1" thickBot="1" x14ac:dyDescent="0.25">
      <c r="A2" s="22"/>
      <c r="B2" s="22"/>
      <c r="C2" s="22"/>
      <c r="D2" s="22"/>
      <c r="E2" s="22"/>
      <c r="F2" s="22"/>
      <c r="G2" s="22"/>
      <c r="H2" s="22"/>
      <c r="I2" s="23"/>
      <c r="J2" s="22"/>
      <c r="K2" s="22"/>
      <c r="L2" s="22"/>
      <c r="M2" s="22"/>
      <c r="N2" s="25"/>
    </row>
    <row r="3" spans="1:14" ht="12.75" customHeight="1" thickBot="1" x14ac:dyDescent="0.2">
      <c r="A3" s="47" t="s">
        <v>26</v>
      </c>
      <c r="B3" s="85" t="s">
        <v>1</v>
      </c>
      <c r="C3" s="85"/>
      <c r="D3" s="86"/>
      <c r="E3" s="6"/>
      <c r="F3" s="47" t="s">
        <v>2</v>
      </c>
      <c r="G3" s="48" t="s">
        <v>42</v>
      </c>
      <c r="H3" s="6"/>
      <c r="I3" s="49" t="s">
        <v>3</v>
      </c>
      <c r="J3" s="50">
        <v>2024</v>
      </c>
      <c r="K3" s="6"/>
      <c r="L3" s="87"/>
      <c r="M3" s="87"/>
      <c r="N3" s="9"/>
    </row>
    <row r="4" spans="1:14" ht="12.75" customHeight="1" thickBot="1" x14ac:dyDescent="0.2">
      <c r="A4" s="4"/>
      <c r="B4" s="5"/>
      <c r="C4" s="5"/>
      <c r="D4" s="5"/>
      <c r="E4" s="6"/>
      <c r="F4" s="6"/>
      <c r="G4" s="6"/>
      <c r="H4" s="6"/>
      <c r="I4" s="10"/>
      <c r="J4" s="6"/>
      <c r="K4" s="6"/>
      <c r="L4" s="9"/>
      <c r="M4" s="9"/>
      <c r="N4" s="9"/>
    </row>
    <row r="5" spans="1:14" ht="12.75" customHeight="1" x14ac:dyDescent="0.15">
      <c r="A5" s="88" t="s">
        <v>34</v>
      </c>
      <c r="B5" s="89"/>
      <c r="C5" s="89"/>
      <c r="D5" s="51" t="s">
        <v>35</v>
      </c>
      <c r="E5" s="51" t="s">
        <v>36</v>
      </c>
      <c r="F5" s="51" t="s">
        <v>37</v>
      </c>
      <c r="G5" s="51" t="s">
        <v>38</v>
      </c>
      <c r="H5" s="51" t="s">
        <v>39</v>
      </c>
      <c r="I5" s="51" t="s">
        <v>40</v>
      </c>
      <c r="J5" s="52" t="s">
        <v>41</v>
      </c>
      <c r="K5" s="6"/>
      <c r="L5" s="9"/>
      <c r="M5" s="9"/>
      <c r="N5" s="9"/>
    </row>
    <row r="6" spans="1:14" ht="12.75" customHeight="1" thickBot="1" x14ac:dyDescent="0.2">
      <c r="A6" s="92"/>
      <c r="B6" s="93"/>
      <c r="C6" s="93"/>
      <c r="D6" s="53">
        <v>8</v>
      </c>
      <c r="E6" s="53">
        <v>8</v>
      </c>
      <c r="F6" s="53">
        <v>8</v>
      </c>
      <c r="G6" s="53">
        <v>8</v>
      </c>
      <c r="H6" s="53">
        <v>6.5</v>
      </c>
      <c r="I6" s="53"/>
      <c r="J6" s="54"/>
      <c r="K6" s="6"/>
      <c r="L6" s="84" t="str">
        <f>HYPERLINK("https://www.timr.com/s/digitale-arbeitszeiterfassung/?utm_source=vorlagen&amp;P7utm_medium=download&amp;utm_campaign=zeiterfassung-vorlage","Arbeitszeiterfassung auf Knopfdruck gibt es auf www.timr.com")</f>
        <v>Arbeitszeiterfassung auf Knopfdruck gibt es auf www.timr.com</v>
      </c>
      <c r="M6" s="84"/>
      <c r="N6" s="84"/>
    </row>
    <row r="7" spans="1:14" ht="12.75" customHeight="1" thickBot="1" x14ac:dyDescent="0.2">
      <c r="A7" s="11"/>
      <c r="B7" s="12"/>
      <c r="C7" s="6"/>
      <c r="D7" s="6"/>
      <c r="E7" s="6"/>
      <c r="F7" s="6"/>
      <c r="G7" s="6"/>
      <c r="H7" s="6"/>
      <c r="I7" s="6"/>
      <c r="J7" s="6"/>
      <c r="K7" s="6"/>
      <c r="L7" s="9"/>
      <c r="M7" s="9"/>
      <c r="N7" s="9"/>
    </row>
    <row r="8" spans="1:14" s="27" customFormat="1" ht="26" customHeight="1" thickBot="1" x14ac:dyDescent="0.2">
      <c r="A8" s="60" t="s">
        <v>4</v>
      </c>
      <c r="B8" s="61" t="s">
        <v>14</v>
      </c>
      <c r="C8" s="61" t="s">
        <v>15</v>
      </c>
      <c r="D8" s="61" t="s">
        <v>28</v>
      </c>
      <c r="E8" s="61" t="s">
        <v>29</v>
      </c>
      <c r="F8" s="61" t="s">
        <v>30</v>
      </c>
      <c r="G8" s="61" t="s">
        <v>31</v>
      </c>
      <c r="H8" s="61" t="s">
        <v>32</v>
      </c>
      <c r="I8" s="61" t="s">
        <v>45</v>
      </c>
      <c r="J8" s="61" t="s">
        <v>44</v>
      </c>
      <c r="K8" s="61" t="s">
        <v>27</v>
      </c>
      <c r="L8" s="90" t="s">
        <v>12</v>
      </c>
      <c r="M8" s="90"/>
      <c r="N8" s="91"/>
    </row>
    <row r="9" spans="1:14" ht="12.75" customHeight="1" x14ac:dyDescent="0.15">
      <c r="A9" s="55">
        <f>IF(DAY(EOMONTH(DATE($J$3,MONTH(1&amp;$G$3),1),0))&gt;=1,DATE($J$3,MONTH(1&amp;$G$3),1),"")</f>
        <v>45383</v>
      </c>
      <c r="B9" s="56">
        <v>0.33333333333333298</v>
      </c>
      <c r="C9" s="56">
        <v>0.66666666666666663</v>
      </c>
      <c r="D9" s="56">
        <v>0.41666666666666669</v>
      </c>
      <c r="E9" s="56">
        <v>0.42708333333333331</v>
      </c>
      <c r="F9" s="56">
        <v>0.54166666666666663</v>
      </c>
      <c r="G9" s="56">
        <v>0.5625</v>
      </c>
      <c r="H9" s="57">
        <f t="shared" ref="H9:H39" si="0">IF(OR(AND(D9&lt;&gt;"",E9&lt;&gt;""),AND(F9&lt;&gt;"",G9&lt;&gt;"")),IF(AND(D9&lt;&gt;"",E9&lt;&gt;""),E9-D9,0)+IF(AND(F9&lt;&gt;"",G9&lt;&gt;""),G9-F9,0),"")</f>
        <v>3.125E-2</v>
      </c>
      <c r="I9" s="57" cm="1">
        <f t="array" ref="I9">IF(AND(B9&lt;&gt;"",C9&lt;&gt;""),(C9-B9)-IF(H9&lt;&gt;"",H9,0),IF(K9&lt;&gt;"",INDEX($D$6:$K$6,WEEKDAY($A9,2))/24,""))</f>
        <v>0.30208333333333365</v>
      </c>
      <c r="J9" s="58">
        <f>IF(I9&lt;&gt;"",I9*24,"")</f>
        <v>7.2500000000000071</v>
      </c>
      <c r="K9" s="59" t="s">
        <v>13</v>
      </c>
      <c r="L9" s="94"/>
      <c r="M9" s="95"/>
      <c r="N9" s="96"/>
    </row>
    <row r="10" spans="1:14" ht="12.75" customHeight="1" x14ac:dyDescent="0.15">
      <c r="A10" s="31">
        <f>IF(DAY(EOMONTH(DATE($J$3,MONTH(1&amp;$G$3),1),0))&gt;=2,DATE($J$3,MONTH(1&amp;$G$3),2),"")</f>
        <v>45384</v>
      </c>
      <c r="B10" s="32">
        <v>0.33333333333333298</v>
      </c>
      <c r="C10" s="32">
        <v>0.70833333333333337</v>
      </c>
      <c r="D10" s="32"/>
      <c r="E10" s="32"/>
      <c r="F10" s="32">
        <v>0.5</v>
      </c>
      <c r="G10" s="32">
        <v>0.54166666666666663</v>
      </c>
      <c r="H10" s="33">
        <f t="shared" si="0"/>
        <v>4.166666666666663E-2</v>
      </c>
      <c r="I10" s="33" cm="1">
        <f t="array" ref="I10">IF(AND(B10&lt;&gt;"",C10&lt;&gt;""),(C10-B10)-IF(H10&lt;&gt;"",H10,0),IF(K10&lt;&gt;"",INDEX($D$6:$K$6,WEEKDAY($A10,2))/24,""))</f>
        <v>0.33333333333333376</v>
      </c>
      <c r="J10" s="34">
        <f t="shared" ref="J10:J39" si="1">IF(I10&lt;&gt;"",I10*24,"")</f>
        <v>8.0000000000000107</v>
      </c>
      <c r="K10" s="35" t="s">
        <v>17</v>
      </c>
      <c r="L10" s="67"/>
      <c r="M10" s="68"/>
      <c r="N10" s="69"/>
    </row>
    <row r="11" spans="1:14" ht="12.75" customHeight="1" x14ac:dyDescent="0.15">
      <c r="A11" s="31">
        <f>IF(DAY(EOMONTH(DATE($J$3,MONTH(1&amp;$G$3),1),0))&gt;=3,DATE($J$3,MONTH(1&amp;$G$3),3),"")</f>
        <v>45385</v>
      </c>
      <c r="B11" s="32">
        <v>0.33333333333333298</v>
      </c>
      <c r="C11" s="32">
        <v>0.70833333333333304</v>
      </c>
      <c r="D11" s="32">
        <v>0.41666666666666669</v>
      </c>
      <c r="E11" s="32">
        <v>0.4236111111111111</v>
      </c>
      <c r="F11" s="32">
        <v>0.52083333333333337</v>
      </c>
      <c r="G11" s="32">
        <v>0.54166666666666663</v>
      </c>
      <c r="H11" s="33">
        <f t="shared" si="0"/>
        <v>2.7777777777777679E-2</v>
      </c>
      <c r="I11" s="33" cm="1">
        <f t="array" ref="I11">IF(AND(B11&lt;&gt;"",C11&lt;&gt;""),(C11-B11)-IF(H11&lt;&gt;"",H11,0),IF(K11&lt;&gt;"",INDEX($D$6:$K$6,WEEKDAY($A11,2))/24,""))</f>
        <v>0.34722222222222238</v>
      </c>
      <c r="J11" s="34">
        <f t="shared" si="1"/>
        <v>8.3333333333333375</v>
      </c>
      <c r="K11" s="35" t="s">
        <v>5</v>
      </c>
      <c r="L11" s="67" t="s">
        <v>6</v>
      </c>
      <c r="M11" s="68"/>
      <c r="N11" s="69"/>
    </row>
    <row r="12" spans="1:14" ht="12.75" customHeight="1" x14ac:dyDescent="0.15">
      <c r="A12" s="31">
        <f>IF(DAY(EOMONTH(DATE($J$3,MONTH(1&amp;$G$3),1),0))&gt;=4,DATE($J$3,MONTH(1&amp;$G$3),4),"")</f>
        <v>45386</v>
      </c>
      <c r="B12" s="35"/>
      <c r="C12" s="35"/>
      <c r="D12" s="35"/>
      <c r="E12" s="35"/>
      <c r="F12" s="35"/>
      <c r="G12" s="35"/>
      <c r="H12" s="33" t="str">
        <f t="shared" si="0"/>
        <v/>
      </c>
      <c r="I12" s="33" t="str" cm="1">
        <f t="array" ref="I12">IF(AND(B12&lt;&gt;"",C12&lt;&gt;""),(C12-B12)-IF(H12&lt;&gt;"",H12,0),IF(K12&lt;&gt;"",INDEX($D$6:$K$6,WEEKDAY($A12,2))/24,""))</f>
        <v/>
      </c>
      <c r="J12" s="34" t="str">
        <f t="shared" si="1"/>
        <v/>
      </c>
      <c r="K12" s="35"/>
      <c r="L12" s="67"/>
      <c r="M12" s="68"/>
      <c r="N12" s="69"/>
    </row>
    <row r="13" spans="1:14" ht="12.75" customHeight="1" x14ac:dyDescent="0.15">
      <c r="A13" s="31">
        <f>IF(DAY(EOMONTH(DATE($J$3,MONTH(1&amp;$G$3),1),0))&gt;=5,DATE($J$3,MONTH(1&amp;$G$3),5),"")</f>
        <v>45387</v>
      </c>
      <c r="B13" s="32"/>
      <c r="C13" s="32"/>
      <c r="D13" s="35"/>
      <c r="E13" s="35"/>
      <c r="F13" s="35"/>
      <c r="G13" s="35"/>
      <c r="H13" s="33" t="str">
        <f t="shared" si="0"/>
        <v/>
      </c>
      <c r="I13" s="33" cm="1">
        <f t="array" ref="I13">IF(AND(B13&lt;&gt;"",C13&lt;&gt;""),(C13-B13)-IF(H13&lt;&gt;"",H13,0),IF(K13&lt;&gt;"",INDEX($D$6:$K$6,WEEKDAY($A13,2))/24,""))</f>
        <v>0.27083333333333331</v>
      </c>
      <c r="J13" s="34">
        <f t="shared" si="1"/>
        <v>6.5</v>
      </c>
      <c r="K13" s="35" t="s">
        <v>19</v>
      </c>
      <c r="L13" s="67"/>
      <c r="M13" s="68"/>
      <c r="N13" s="69"/>
    </row>
    <row r="14" spans="1:14" ht="12.75" customHeight="1" x14ac:dyDescent="0.15">
      <c r="A14" s="31">
        <f>IF(DAY(EOMONTH(DATE($J$3,MONTH(1&amp;$G$3),1),0))&gt;=6,DATE($J$3,MONTH(1&amp;$G$3),6),"")</f>
        <v>45388</v>
      </c>
      <c r="B14" s="35" t="s">
        <v>6</v>
      </c>
      <c r="C14" s="35" t="s">
        <v>6</v>
      </c>
      <c r="D14" s="35" t="s">
        <v>6</v>
      </c>
      <c r="E14" s="35"/>
      <c r="F14" s="35"/>
      <c r="G14" s="35"/>
      <c r="H14" s="33" t="str">
        <f t="shared" si="0"/>
        <v/>
      </c>
      <c r="I14" s="33" t="str" cm="1">
        <f t="array" ref="I14">IF(AND(B14&lt;&gt;"",C14&lt;&gt;""),(C14-B14)-IF(H14&lt;&gt;"",H14,0),IF(K14&lt;&gt;"",INDEX($D$6:$K$6,WEEKDAY($A14,2))/24,""))</f>
        <v/>
      </c>
      <c r="J14" s="34" t="str">
        <f t="shared" si="1"/>
        <v/>
      </c>
      <c r="K14" s="35"/>
      <c r="L14" s="67"/>
      <c r="M14" s="68"/>
      <c r="N14" s="69"/>
    </row>
    <row r="15" spans="1:14" ht="12.75" customHeight="1" x14ac:dyDescent="0.15">
      <c r="A15" s="31">
        <f>IF(DAY(EOMONTH(DATE($J$3,MONTH(1&amp;$G$3),1),0))&gt;=7,DATE($J$3,MONTH(1&amp;$G$3),7),"")</f>
        <v>45389</v>
      </c>
      <c r="B15" s="35" t="s">
        <v>6</v>
      </c>
      <c r="C15" s="35" t="s">
        <v>6</v>
      </c>
      <c r="D15" s="35" t="s">
        <v>6</v>
      </c>
      <c r="E15" s="35"/>
      <c r="F15" s="35"/>
      <c r="G15" s="35"/>
      <c r="H15" s="33" t="str">
        <f t="shared" si="0"/>
        <v/>
      </c>
      <c r="I15" s="33" t="str" cm="1">
        <f t="array" ref="I15">IF(AND(B15&lt;&gt;"",C15&lt;&gt;""),(C15-B15)-IF(H15&lt;&gt;"",H15,0),IF(K15&lt;&gt;"",INDEX($D$6:$K$6,WEEKDAY($A15,2))/24,""))</f>
        <v/>
      </c>
      <c r="J15" s="34" t="str">
        <f t="shared" si="1"/>
        <v/>
      </c>
      <c r="K15" s="35" t="s">
        <v>6</v>
      </c>
      <c r="L15" s="67"/>
      <c r="M15" s="68"/>
      <c r="N15" s="69"/>
    </row>
    <row r="16" spans="1:14" ht="12.75" customHeight="1" x14ac:dyDescent="0.15">
      <c r="A16" s="31">
        <f>IF(DAY(EOMONTH(DATE($J$3,MONTH(1&amp;$G$3),1),0))&gt;=8,DATE($J$3,MONTH(1&amp;$G$3),8),"")</f>
        <v>45390</v>
      </c>
      <c r="B16" s="35"/>
      <c r="C16" s="35"/>
      <c r="D16" s="35"/>
      <c r="E16" s="35"/>
      <c r="F16" s="35"/>
      <c r="G16" s="35"/>
      <c r="H16" s="33" t="str">
        <f t="shared" si="0"/>
        <v/>
      </c>
      <c r="I16" s="33" t="str" cm="1">
        <f t="array" ref="I16">IF(AND(B16&lt;&gt;"",C16&lt;&gt;""),(C16-B16)-IF(H16&lt;&gt;"",H16,0),IF(K16&lt;&gt;"",INDEX($D$6:$K$6,WEEKDAY($A16,2))/24,""))</f>
        <v/>
      </c>
      <c r="J16" s="34" t="str">
        <f t="shared" si="1"/>
        <v/>
      </c>
      <c r="K16" s="35"/>
      <c r="L16" s="67"/>
      <c r="M16" s="68"/>
      <c r="N16" s="69"/>
    </row>
    <row r="17" spans="1:14" ht="12.75" customHeight="1" x14ac:dyDescent="0.15">
      <c r="A17" s="31">
        <f>IF(DAY(EOMONTH(DATE($J$3,MONTH(1&amp;$G$3),1),0))&gt;=9,DATE($J$3,MONTH(1&amp;$G$3),9),"")</f>
        <v>45391</v>
      </c>
      <c r="B17" s="32">
        <v>0.33333333333333298</v>
      </c>
      <c r="C17" s="32">
        <v>0.70833333333333304</v>
      </c>
      <c r="D17" s="32">
        <v>0.5</v>
      </c>
      <c r="E17" s="32">
        <v>0.54166666666666696</v>
      </c>
      <c r="F17" s="32"/>
      <c r="G17" s="32"/>
      <c r="H17" s="33">
        <f t="shared" si="0"/>
        <v>4.1666666666666963E-2</v>
      </c>
      <c r="I17" s="33" cm="1">
        <f t="array" ref="I17">IF(AND(B17&lt;&gt;"",C17&lt;&gt;""),(C17-B17)-IF(H17&lt;&gt;"",H17,0),IF(K17&lt;&gt;"",INDEX($D$6:$K$6,WEEKDAY($A17,2))/24,""))</f>
        <v>0.33333333333333309</v>
      </c>
      <c r="J17" s="34">
        <f t="shared" si="1"/>
        <v>7.9999999999999947</v>
      </c>
      <c r="K17" s="35" t="s">
        <v>5</v>
      </c>
      <c r="L17" s="67" t="s">
        <v>6</v>
      </c>
      <c r="M17" s="68"/>
      <c r="N17" s="69"/>
    </row>
    <row r="18" spans="1:14" ht="12.75" customHeight="1" x14ac:dyDescent="0.15">
      <c r="A18" s="31">
        <f>IF(DAY(EOMONTH(DATE($J$3,MONTH(1&amp;$G$3),1),0))&gt;=10,DATE($J$3,MONTH(1&amp;$G$3),10),"")</f>
        <v>45392</v>
      </c>
      <c r="B18" s="32"/>
      <c r="C18" s="32"/>
      <c r="D18" s="32"/>
      <c r="E18" s="32"/>
      <c r="F18" s="32"/>
      <c r="G18" s="32"/>
      <c r="H18" s="33" t="str">
        <f t="shared" si="0"/>
        <v/>
      </c>
      <c r="I18" s="33" cm="1">
        <f t="array" ref="I18">IF(AND(B18&lt;&gt;"",C18&lt;&gt;""),(C18-B18)-IF(H18&lt;&gt;"",H18,0),IF(K18&lt;&gt;"",INDEX($D$6:$K$6,WEEKDAY($A18,2))/24,""))</f>
        <v>0.33333333333333331</v>
      </c>
      <c r="J18" s="34">
        <f t="shared" si="1"/>
        <v>8</v>
      </c>
      <c r="K18" s="35" t="s">
        <v>49</v>
      </c>
      <c r="L18" s="67" t="s">
        <v>6</v>
      </c>
      <c r="M18" s="68"/>
      <c r="N18" s="69"/>
    </row>
    <row r="19" spans="1:14" ht="12.75" customHeight="1" x14ac:dyDescent="0.15">
      <c r="A19" s="31">
        <f>IF(DAY(EOMONTH(DATE($J$3,MONTH(1&amp;$G$3),11),0))&gt;=11,DATE($J$3,MONTH(1&amp;$G$3),11),"")</f>
        <v>45393</v>
      </c>
      <c r="B19" s="32"/>
      <c r="C19" s="32"/>
      <c r="D19" s="32"/>
      <c r="E19" s="32"/>
      <c r="F19" s="32"/>
      <c r="G19" s="32"/>
      <c r="H19" s="33" t="str">
        <f t="shared" si="0"/>
        <v/>
      </c>
      <c r="I19" s="33" t="str" cm="1">
        <f t="array" ref="I19">IF(AND(B19&lt;&gt;"",C19&lt;&gt;""),(C19-B19)-IF(H19&lt;&gt;"",H19,0),IF(K19&lt;&gt;"",INDEX($D$6:$K$6,WEEKDAY($A19,2))/24,""))</f>
        <v/>
      </c>
      <c r="J19" s="34" t="str">
        <f t="shared" si="1"/>
        <v/>
      </c>
      <c r="K19" s="35"/>
      <c r="L19" s="67" t="s">
        <v>6</v>
      </c>
      <c r="M19" s="68"/>
      <c r="N19" s="69"/>
    </row>
    <row r="20" spans="1:14" ht="12.75" customHeight="1" x14ac:dyDescent="0.15">
      <c r="A20" s="31">
        <f>IF(DAY(EOMONTH(DATE($J$3,MONTH(1&amp;$G$3),1),0))&gt;=12,DATE($J$3,MONTH(1&amp;$G$3),12),"")</f>
        <v>45394</v>
      </c>
      <c r="B20" s="35"/>
      <c r="C20" s="35"/>
      <c r="D20" s="35"/>
      <c r="E20" s="35"/>
      <c r="F20" s="35"/>
      <c r="G20" s="35"/>
      <c r="H20" s="33" t="str">
        <f t="shared" si="0"/>
        <v/>
      </c>
      <c r="I20" s="33" t="str" cm="1">
        <f t="array" ref="I20">IF(AND(B20&lt;&gt;"",C20&lt;&gt;""),(C20-B20)-IF(H20&lt;&gt;"",H20,0),IF(K20&lt;&gt;"",INDEX($D$6:$K$6,WEEKDAY($A20,2))/24,""))</f>
        <v/>
      </c>
      <c r="J20" s="34" t="str">
        <f t="shared" si="1"/>
        <v/>
      </c>
      <c r="K20" s="35"/>
      <c r="L20" s="67"/>
      <c r="M20" s="68"/>
      <c r="N20" s="69"/>
    </row>
    <row r="21" spans="1:14" ht="12.75" customHeight="1" x14ac:dyDescent="0.15">
      <c r="A21" s="31">
        <f>IF(DAY(EOMONTH(DATE($J$3,MONTH(1&amp;$G$3),1),0))&gt;=13,DATE($J$3,MONTH(1&amp;$G$3),13),"")</f>
        <v>45395</v>
      </c>
      <c r="B21" s="32"/>
      <c r="C21" s="32"/>
      <c r="D21" s="32"/>
      <c r="E21" s="32"/>
      <c r="F21" s="32"/>
      <c r="G21" s="32"/>
      <c r="H21" s="33" t="str">
        <f t="shared" si="0"/>
        <v/>
      </c>
      <c r="I21" s="33" t="str" cm="1">
        <f t="array" ref="I21">IF(AND(B21&lt;&gt;"",C21&lt;&gt;""),(C21-B21)-IF(H21&lt;&gt;"",H21,0),IF(K21&lt;&gt;"",INDEX($D$6:$K$6,WEEKDAY($A21,2))/24,""))</f>
        <v/>
      </c>
      <c r="J21" s="34" t="str">
        <f t="shared" si="1"/>
        <v/>
      </c>
      <c r="K21" s="35"/>
      <c r="L21" s="67" t="s">
        <v>6</v>
      </c>
      <c r="M21" s="68"/>
      <c r="N21" s="69"/>
    </row>
    <row r="22" spans="1:14" ht="12.75" customHeight="1" x14ac:dyDescent="0.15">
      <c r="A22" s="31">
        <f>IF(DAY(EOMONTH(DATE($J$3,MONTH(1&amp;$G$3),1),0))&gt;=14,DATE($J$3,MONTH(1&amp;$G$3),14),"")</f>
        <v>45396</v>
      </c>
      <c r="B22" s="32"/>
      <c r="C22" s="32"/>
      <c r="D22" s="32"/>
      <c r="E22" s="32"/>
      <c r="F22" s="32"/>
      <c r="G22" s="32"/>
      <c r="H22" s="33" t="str">
        <f t="shared" si="0"/>
        <v/>
      </c>
      <c r="I22" s="33" t="str" cm="1">
        <f t="array" ref="I22">IF(AND(B22&lt;&gt;"",C22&lt;&gt;""),(C22-B22)-IF(H22&lt;&gt;"",H22,0),IF(K22&lt;&gt;"",INDEX($D$6:$K$6,WEEKDAY($A22,2))/24,""))</f>
        <v/>
      </c>
      <c r="J22" s="34" t="str">
        <f t="shared" si="1"/>
        <v/>
      </c>
      <c r="K22" s="35"/>
      <c r="L22" s="67" t="s">
        <v>6</v>
      </c>
      <c r="M22" s="68"/>
      <c r="N22" s="69"/>
    </row>
    <row r="23" spans="1:14" ht="12.75" customHeight="1" x14ac:dyDescent="0.15">
      <c r="A23" s="31">
        <f>IF(DAY(EOMONTH(DATE($J$3,MONTH(1&amp;$G$3),1),0))&gt;=15,DATE($J$3,MONTH(1&amp;$G$3),15),"")</f>
        <v>45397</v>
      </c>
      <c r="B23" s="35" t="s">
        <v>6</v>
      </c>
      <c r="C23" s="35" t="s">
        <v>6</v>
      </c>
      <c r="D23" s="35" t="s">
        <v>6</v>
      </c>
      <c r="E23" s="35"/>
      <c r="F23" s="35"/>
      <c r="G23" s="35"/>
      <c r="H23" s="33" t="str">
        <f t="shared" si="0"/>
        <v/>
      </c>
      <c r="I23" s="33" t="str" cm="1">
        <f t="array" ref="I23">IF(AND(B23&lt;&gt;"",C23&lt;&gt;""),(C23-B23)-IF(H23&lt;&gt;"",H23,0),IF(K23&lt;&gt;"",INDEX($D$6:$K$6,WEEKDAY($A23,2))/24,""))</f>
        <v/>
      </c>
      <c r="J23" s="34" t="str">
        <f t="shared" si="1"/>
        <v/>
      </c>
      <c r="K23" s="35" t="s">
        <v>6</v>
      </c>
      <c r="L23" s="67" t="s">
        <v>6</v>
      </c>
      <c r="M23" s="68"/>
      <c r="N23" s="69"/>
    </row>
    <row r="24" spans="1:14" ht="12.75" customHeight="1" x14ac:dyDescent="0.15">
      <c r="A24" s="31">
        <f>IF(DAY(EOMONTH(DATE($J$3,MONTH(1&amp;$G$3),1),0))&gt;=16,DATE($J$3,MONTH(1&amp;$G$3),16),"")</f>
        <v>45398</v>
      </c>
      <c r="B24" s="35" t="s">
        <v>6</v>
      </c>
      <c r="C24" s="35" t="s">
        <v>6</v>
      </c>
      <c r="D24" s="35" t="s">
        <v>6</v>
      </c>
      <c r="E24" s="35"/>
      <c r="F24" s="35"/>
      <c r="G24" s="35"/>
      <c r="H24" s="33" t="str">
        <f t="shared" si="0"/>
        <v/>
      </c>
      <c r="I24" s="33" t="str" cm="1">
        <f t="array" ref="I24">IF(AND(B24&lt;&gt;"",C24&lt;&gt;""),(C24-B24)-IF(H24&lt;&gt;"",H24,0),IF(K24&lt;&gt;"",INDEX($D$6:$K$6,WEEKDAY($A24,2))/24,""))</f>
        <v/>
      </c>
      <c r="J24" s="34" t="str">
        <f t="shared" si="1"/>
        <v/>
      </c>
      <c r="K24" s="35" t="s">
        <v>6</v>
      </c>
      <c r="L24" s="67" t="s">
        <v>6</v>
      </c>
      <c r="M24" s="68"/>
      <c r="N24" s="69"/>
    </row>
    <row r="25" spans="1:14" ht="12.75" customHeight="1" x14ac:dyDescent="0.15">
      <c r="A25" s="31">
        <f>IF(DAY(EOMONTH(DATE($J$3,MONTH(1&amp;$G$3),1),0))&gt;=17,DATE($J$3,MONTH(1&amp;$G$3),17),"")</f>
        <v>45399</v>
      </c>
      <c r="B25" s="35"/>
      <c r="C25" s="35"/>
      <c r="D25" s="35"/>
      <c r="E25" s="35"/>
      <c r="F25" s="35"/>
      <c r="G25" s="35"/>
      <c r="H25" s="33" t="str">
        <f t="shared" si="0"/>
        <v/>
      </c>
      <c r="I25" s="33" t="str" cm="1">
        <f t="array" ref="I25">IF(AND(B25&lt;&gt;"",C25&lt;&gt;""),(C25-B25)-IF(H25&lt;&gt;"",H25,0),IF(K25&lt;&gt;"",INDEX($D$6:$K$6,WEEKDAY($A25,2))/24,""))</f>
        <v/>
      </c>
      <c r="J25" s="34" t="str">
        <f t="shared" si="1"/>
        <v/>
      </c>
      <c r="K25" s="35"/>
      <c r="L25" s="67"/>
      <c r="M25" s="68"/>
      <c r="N25" s="69"/>
    </row>
    <row r="26" spans="1:14" ht="12.75" customHeight="1" x14ac:dyDescent="0.15">
      <c r="A26" s="31">
        <f>IF(DAY(EOMONTH(DATE($J$3,MONTH(1&amp;$G$3),1),0))&gt;=18,DATE($J$3,MONTH(1&amp;$G$3),18),"")</f>
        <v>45400</v>
      </c>
      <c r="B26" s="32"/>
      <c r="C26" s="32"/>
      <c r="D26" s="32"/>
      <c r="E26" s="32"/>
      <c r="F26" s="32"/>
      <c r="G26" s="32"/>
      <c r="H26" s="33" t="str">
        <f t="shared" si="0"/>
        <v/>
      </c>
      <c r="I26" s="33" t="str" cm="1">
        <f t="array" ref="I26">IF(AND(B26&lt;&gt;"",C26&lt;&gt;""),(C26-B26)-IF(H26&lt;&gt;"",H26,0),IF(K26&lt;&gt;"",INDEX($D$6:$K$6,WEEKDAY($A26,2))/24,""))</f>
        <v/>
      </c>
      <c r="J26" s="34" t="str">
        <f t="shared" si="1"/>
        <v/>
      </c>
      <c r="K26" s="35"/>
      <c r="L26" s="67" t="s">
        <v>6</v>
      </c>
      <c r="M26" s="68"/>
      <c r="N26" s="69"/>
    </row>
    <row r="27" spans="1:14" ht="12.75" customHeight="1" x14ac:dyDescent="0.15">
      <c r="A27" s="31">
        <f>IF(DAY(EOMONTH(DATE($J$3,MONTH(1&amp;$G$3),1),0))&gt;=19,DATE($J$3,MONTH(1&amp;$G$3),19),"")</f>
        <v>45401</v>
      </c>
      <c r="B27" s="32">
        <v>0.33333333333333298</v>
      </c>
      <c r="C27" s="32">
        <v>0.70833333333333304</v>
      </c>
      <c r="D27" s="32">
        <v>0.5</v>
      </c>
      <c r="E27" s="32">
        <v>0.54166666666666696</v>
      </c>
      <c r="F27" s="32"/>
      <c r="G27" s="32"/>
      <c r="H27" s="33">
        <f t="shared" si="0"/>
        <v>4.1666666666666963E-2</v>
      </c>
      <c r="I27" s="33" cm="1">
        <f t="array" ref="I27">IF(AND(B27&lt;&gt;"",C27&lt;&gt;""),(C27-B27)-IF(H27&lt;&gt;"",H27,0),IF(K27&lt;&gt;"",INDEX($D$6:$K$6,WEEKDAY($A27,2))/24,""))</f>
        <v>0.33333333333333309</v>
      </c>
      <c r="J27" s="34">
        <f t="shared" si="1"/>
        <v>7.9999999999999947</v>
      </c>
      <c r="K27" s="35" t="s">
        <v>5</v>
      </c>
      <c r="L27" s="67" t="s">
        <v>6</v>
      </c>
      <c r="M27" s="68"/>
      <c r="N27" s="69"/>
    </row>
    <row r="28" spans="1:14" ht="12.75" customHeight="1" x14ac:dyDescent="0.15">
      <c r="A28" s="31">
        <f>IF(DAY(EOMONTH(DATE($J$3,MONTH(1&amp;$G$3),1),0))&gt;=20,DATE($J$3,MONTH(1&amp;$G$3),20),"")</f>
        <v>45402</v>
      </c>
      <c r="B28" s="35"/>
      <c r="C28" s="35"/>
      <c r="D28" s="35"/>
      <c r="E28" s="35"/>
      <c r="F28" s="35"/>
      <c r="G28" s="35"/>
      <c r="H28" s="33" t="str">
        <f t="shared" si="0"/>
        <v/>
      </c>
      <c r="I28" s="33" t="str" cm="1">
        <f t="array" ref="I28">IF(AND(B28&lt;&gt;"",C28&lt;&gt;""),(C28-B28)-IF(H28&lt;&gt;"",H28,0),IF(K28&lt;&gt;"",INDEX($D$6:$K$6,WEEKDAY($A28,2))/24,""))</f>
        <v/>
      </c>
      <c r="J28" s="34" t="str">
        <f t="shared" si="1"/>
        <v/>
      </c>
      <c r="K28" s="35"/>
      <c r="L28" s="67"/>
      <c r="M28" s="68"/>
      <c r="N28" s="69"/>
    </row>
    <row r="29" spans="1:14" ht="12.75" customHeight="1" x14ac:dyDescent="0.15">
      <c r="A29" s="31">
        <f>IF(DAY(EOMONTH(DATE($J$3,MONTH(1&amp;$G$3),1),0))&gt;=21,DATE($J$3,MONTH(1&amp;$G$3),21),"")</f>
        <v>45403</v>
      </c>
      <c r="B29" s="32"/>
      <c r="C29" s="32"/>
      <c r="D29" s="32"/>
      <c r="E29" s="32"/>
      <c r="F29" s="32"/>
      <c r="G29" s="32"/>
      <c r="H29" s="33" t="str">
        <f t="shared" si="0"/>
        <v/>
      </c>
      <c r="I29" s="33" t="str" cm="1">
        <f t="array" ref="I29">IF(AND(B29&lt;&gt;"",C29&lt;&gt;""),(C29-B29)-IF(H29&lt;&gt;"",H29,0),IF(K29&lt;&gt;"",INDEX($D$6:$K$6,WEEKDAY($A29,2))/24,""))</f>
        <v/>
      </c>
      <c r="J29" s="34" t="str">
        <f t="shared" si="1"/>
        <v/>
      </c>
      <c r="K29" s="35"/>
      <c r="L29" s="67" t="s">
        <v>6</v>
      </c>
      <c r="M29" s="68"/>
      <c r="N29" s="69"/>
    </row>
    <row r="30" spans="1:14" ht="12.75" customHeight="1" x14ac:dyDescent="0.15">
      <c r="A30" s="31">
        <f>IF(DAY(EOMONTH(DATE($J$3,MONTH(1&amp;$G$3),1),0))&gt;=22,DATE($J$3,MONTH(1&amp;$G$3),22),"")</f>
        <v>45404</v>
      </c>
      <c r="B30" s="32"/>
      <c r="C30" s="32"/>
      <c r="D30" s="35"/>
      <c r="E30" s="35"/>
      <c r="F30" s="35"/>
      <c r="G30" s="35"/>
      <c r="H30" s="33" t="str">
        <f t="shared" si="0"/>
        <v/>
      </c>
      <c r="I30" s="33" t="str" cm="1">
        <f t="array" ref="I30">IF(AND(B30&lt;&gt;"",C30&lt;&gt;""),(C30-B30)-IF(H30&lt;&gt;"",H30,0),IF(K30&lt;&gt;"",INDEX($D$6:$K$6,WEEKDAY($A30,2))/24,""))</f>
        <v/>
      </c>
      <c r="J30" s="34" t="str">
        <f t="shared" si="1"/>
        <v/>
      </c>
      <c r="K30" s="35"/>
      <c r="L30" s="67"/>
      <c r="M30" s="68"/>
      <c r="N30" s="69"/>
    </row>
    <row r="31" spans="1:14" ht="12.75" customHeight="1" x14ac:dyDescent="0.15">
      <c r="A31" s="31">
        <f>IF(DAY(EOMONTH(DATE($J$3,MONTH(1&amp;$G$3),1),0))&gt;=23,DATE($J$3,MONTH(1&amp;$G$3),23),"")</f>
        <v>45405</v>
      </c>
      <c r="B31" s="32">
        <v>0.33333333333333298</v>
      </c>
      <c r="C31" s="32">
        <v>0.70833333333333304</v>
      </c>
      <c r="D31" s="32">
        <v>0.5</v>
      </c>
      <c r="E31" s="32">
        <v>0.54166666666666696</v>
      </c>
      <c r="F31" s="32"/>
      <c r="G31" s="32"/>
      <c r="H31" s="33">
        <f t="shared" si="0"/>
        <v>4.1666666666666963E-2</v>
      </c>
      <c r="I31" s="33" cm="1">
        <f t="array" ref="I31">IF(AND(B31&lt;&gt;"",C31&lt;&gt;""),(C31-B31)-IF(H31&lt;&gt;"",H31,0),IF(K31&lt;&gt;"",INDEX($D$6:$K$6,WEEKDAY($A31,2))/24,""))</f>
        <v>0.33333333333333309</v>
      </c>
      <c r="J31" s="34">
        <f t="shared" si="1"/>
        <v>7.9999999999999947</v>
      </c>
      <c r="K31" s="35" t="s">
        <v>5</v>
      </c>
      <c r="L31" s="67" t="s">
        <v>6</v>
      </c>
      <c r="M31" s="68"/>
      <c r="N31" s="69"/>
    </row>
    <row r="32" spans="1:14" ht="12.75" customHeight="1" x14ac:dyDescent="0.15">
      <c r="A32" s="31">
        <f>IF(DAY(EOMONTH(DATE($J$3,MONTH(1&amp;$G$3),1),0))&gt;=24,DATE($J$3,MONTH(1&amp;$G$3),24),"")</f>
        <v>45406</v>
      </c>
      <c r="B32" s="35" t="s">
        <v>6</v>
      </c>
      <c r="C32" s="35" t="s">
        <v>6</v>
      </c>
      <c r="D32" s="35" t="s">
        <v>6</v>
      </c>
      <c r="E32" s="35"/>
      <c r="F32" s="35"/>
      <c r="G32" s="35"/>
      <c r="H32" s="33" t="str">
        <f t="shared" si="0"/>
        <v/>
      </c>
      <c r="I32" s="33" t="str" cm="1">
        <f t="array" ref="I32">IF(AND(B32&lt;&gt;"",C32&lt;&gt;""),(C32-B32)-IF(H32&lt;&gt;"",H32,0),IF(K32&lt;&gt;"",INDEX($D$6:$K$6,WEEKDAY($A32,2))/24,""))</f>
        <v/>
      </c>
      <c r="J32" s="34" t="str">
        <f t="shared" si="1"/>
        <v/>
      </c>
      <c r="K32" s="35"/>
      <c r="L32" s="67" t="s">
        <v>6</v>
      </c>
      <c r="M32" s="68"/>
      <c r="N32" s="69"/>
    </row>
    <row r="33" spans="1:14" ht="12.75" customHeight="1" x14ac:dyDescent="0.15">
      <c r="A33" s="31">
        <f>IF(DAY(EOMONTH(DATE($J$3,MONTH(1&amp;$G$3),1),0))&gt;=25,DATE($J$3,MONTH(1&amp;$G$3),25),"")</f>
        <v>45407</v>
      </c>
      <c r="B33" s="35" t="s">
        <v>6</v>
      </c>
      <c r="C33" s="35" t="s">
        <v>6</v>
      </c>
      <c r="D33" s="35" t="s">
        <v>6</v>
      </c>
      <c r="E33" s="35"/>
      <c r="F33" s="35"/>
      <c r="G33" s="35"/>
      <c r="H33" s="33" t="str">
        <f t="shared" si="0"/>
        <v/>
      </c>
      <c r="I33" s="33" t="str" cm="1">
        <f t="array" ref="I33">IF(AND(B33&lt;&gt;"",C33&lt;&gt;""),(C33-B33)-IF(H33&lt;&gt;"",H33,0),IF(K33&lt;&gt;"",INDEX($D$6:$K$6,WEEKDAY($A33,2))/24,""))</f>
        <v/>
      </c>
      <c r="J33" s="34" t="str">
        <f t="shared" si="1"/>
        <v/>
      </c>
      <c r="K33" s="35" t="s">
        <v>6</v>
      </c>
      <c r="L33" s="67" t="s">
        <v>6</v>
      </c>
      <c r="M33" s="68"/>
      <c r="N33" s="69"/>
    </row>
    <row r="34" spans="1:14" ht="12.75" customHeight="1" x14ac:dyDescent="0.15">
      <c r="A34" s="31">
        <f>IF(DAY(EOMONTH(DATE($J$3,MONTH(1&amp;$G$3),1),0))&gt;=26,DATE($J$3,MONTH(1&amp;$G$3),26),"")</f>
        <v>45408</v>
      </c>
      <c r="B34" s="35"/>
      <c r="C34" s="35"/>
      <c r="D34" s="35"/>
      <c r="E34" s="35"/>
      <c r="F34" s="35"/>
      <c r="G34" s="35"/>
      <c r="H34" s="33" t="str">
        <f t="shared" si="0"/>
        <v/>
      </c>
      <c r="I34" s="33" t="str" cm="1">
        <f t="array" ref="I34">IF(AND(B34&lt;&gt;"",C34&lt;&gt;""),(C34-B34)-IF(H34&lt;&gt;"",H34,0),IF(K34&lt;&gt;"",INDEX($D$6:$K$6,WEEKDAY($A34,2))/24,""))</f>
        <v/>
      </c>
      <c r="J34" s="34" t="str">
        <f t="shared" si="1"/>
        <v/>
      </c>
      <c r="K34" s="35"/>
      <c r="L34" s="67"/>
      <c r="M34" s="68"/>
      <c r="N34" s="69"/>
    </row>
    <row r="35" spans="1:14" ht="12.75" customHeight="1" x14ac:dyDescent="0.15">
      <c r="A35" s="31">
        <f>IF(DAY(EOMONTH(DATE($J$3,MONTH(1&amp;$G$3),1),0))&gt;=27,DATE($J$3,MONTH(1&amp;$G$3),27),"")</f>
        <v>45409</v>
      </c>
      <c r="B35" s="32"/>
      <c r="C35" s="32"/>
      <c r="D35" s="35"/>
      <c r="E35" s="35"/>
      <c r="F35" s="35"/>
      <c r="G35" s="35"/>
      <c r="H35" s="33" t="str">
        <f t="shared" si="0"/>
        <v/>
      </c>
      <c r="I35" s="33" t="str" cm="1">
        <f t="array" ref="I35">IF(AND(B35&lt;&gt;"",C35&lt;&gt;""),(C35-B35)-IF(H35&lt;&gt;"",H35,0),IF(K35&lt;&gt;"",INDEX($D$6:$K$6,WEEKDAY($A35,2))/24,""))</f>
        <v/>
      </c>
      <c r="J35" s="34" t="str">
        <f t="shared" si="1"/>
        <v/>
      </c>
      <c r="K35" s="35"/>
      <c r="L35" s="67"/>
      <c r="M35" s="68"/>
      <c r="N35" s="69"/>
    </row>
    <row r="36" spans="1:14" ht="12.75" customHeight="1" x14ac:dyDescent="0.15">
      <c r="A36" s="31">
        <f>IF(DAY(EOMONTH(DATE($J$3,MONTH(1&amp;$G$3),1),0))&gt;=28,DATE($J$3,MONTH(1&amp;$G$3),28),"")</f>
        <v>45410</v>
      </c>
      <c r="B36" s="35"/>
      <c r="C36" s="35"/>
      <c r="D36" s="35"/>
      <c r="E36" s="35"/>
      <c r="F36" s="35"/>
      <c r="G36" s="35"/>
      <c r="H36" s="33" t="str">
        <f t="shared" si="0"/>
        <v/>
      </c>
      <c r="I36" s="33" t="str" cm="1">
        <f t="array" ref="I36">IF(AND(B36&lt;&gt;"",C36&lt;&gt;""),(C36-B36)-IF(H36&lt;&gt;"",H36,0),IF(K36&lt;&gt;"",INDEX($D$6:$K$6,WEEKDAY($A36,2))/24,""))</f>
        <v/>
      </c>
      <c r="J36" s="34" t="str">
        <f t="shared" si="1"/>
        <v/>
      </c>
      <c r="K36" s="35"/>
      <c r="L36" s="67"/>
      <c r="M36" s="68"/>
      <c r="N36" s="69"/>
    </row>
    <row r="37" spans="1:14" ht="12.75" customHeight="1" x14ac:dyDescent="0.15">
      <c r="A37" s="31">
        <f>IF(DAY(EOMONTH(DATE($J$3,MONTH(1&amp;$G$3),1),0))&gt;=29,DATE($J$3,MONTH(1&amp;$G$3),29),"")</f>
        <v>45411</v>
      </c>
      <c r="B37" s="32"/>
      <c r="C37" s="32"/>
      <c r="D37" s="35"/>
      <c r="E37" s="35"/>
      <c r="F37" s="35"/>
      <c r="G37" s="35"/>
      <c r="H37" s="33" t="str">
        <f t="shared" si="0"/>
        <v/>
      </c>
      <c r="I37" s="33" cm="1">
        <f t="array" ref="I37">IF(AND(B37&lt;&gt;"",C37&lt;&gt;""),(C37-B37)-IF(H37&lt;&gt;"",H37,0),IF(K37&lt;&gt;"",INDEX($D$6:$K$6,WEEKDAY($A37,2))/24,""))</f>
        <v>0.33333333333333331</v>
      </c>
      <c r="J37" s="34">
        <f t="shared" si="1"/>
        <v>8</v>
      </c>
      <c r="K37" s="35" t="s">
        <v>7</v>
      </c>
      <c r="L37" s="67"/>
      <c r="M37" s="68"/>
      <c r="N37" s="69"/>
    </row>
    <row r="38" spans="1:14" ht="12.75" customHeight="1" x14ac:dyDescent="0.15">
      <c r="A38" s="31">
        <f>IF(DAY(EOMONTH(DATE($J$3,MONTH(1&amp;$G$3),31),0))&gt;=30,DATE($J$3,MONTH(1&amp;$G$3),30),"")</f>
        <v>45412</v>
      </c>
      <c r="B38" s="32"/>
      <c r="C38" s="32"/>
      <c r="D38" s="35"/>
      <c r="E38" s="35"/>
      <c r="F38" s="35"/>
      <c r="G38" s="35"/>
      <c r="H38" s="33" t="str">
        <f t="shared" si="0"/>
        <v/>
      </c>
      <c r="I38" s="33" cm="1">
        <f t="array" ref="I38">IF(AND(B38&lt;&gt;"",C38&lt;&gt;""),(C38-B38)-IF(H38&lt;&gt;"",H38,0),IF(K38&lt;&gt;"",INDEX($D$6:$K$6,WEEKDAY($A38,2))/24,""))</f>
        <v>0.33333333333333331</v>
      </c>
      <c r="J38" s="34">
        <f t="shared" si="1"/>
        <v>8</v>
      </c>
      <c r="K38" s="35" t="s">
        <v>7</v>
      </c>
      <c r="L38" s="67"/>
      <c r="M38" s="68"/>
      <c r="N38" s="69"/>
    </row>
    <row r="39" spans="1:14" ht="12.75" customHeight="1" thickBot="1" x14ac:dyDescent="0.2">
      <c r="A39" s="36"/>
      <c r="B39" s="37"/>
      <c r="C39" s="37"/>
      <c r="D39" s="38"/>
      <c r="E39" s="38"/>
      <c r="F39" s="38"/>
      <c r="G39" s="38"/>
      <c r="H39" s="39" t="str">
        <f t="shared" si="0"/>
        <v/>
      </c>
      <c r="I39" s="39" t="str" cm="1">
        <f t="array" ref="I39">IF(AND(B39&lt;&gt;"",C39&lt;&gt;""),(C39-B39)-IF(H39&lt;&gt;"",H39,0),IF(K39&lt;&gt;"",INDEX($D$6:$K$6,WEEKDAY($A39,2))/24,""))</f>
        <v/>
      </c>
      <c r="J39" s="40" t="str">
        <f t="shared" si="1"/>
        <v/>
      </c>
      <c r="K39" s="38"/>
      <c r="L39" s="64"/>
      <c r="M39" s="65"/>
      <c r="N39" s="66"/>
    </row>
    <row r="40" spans="1:14" ht="21" customHeight="1" x14ac:dyDescent="0.2">
      <c r="A40" s="70" t="s">
        <v>46</v>
      </c>
      <c r="B40" s="70"/>
      <c r="C40" s="7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16" customHeight="1" thickBo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2.75" customHeight="1" thickBot="1" x14ac:dyDescent="0.2">
      <c r="A42" s="77" t="s">
        <v>47</v>
      </c>
      <c r="B42" s="78"/>
      <c r="C42" s="79"/>
      <c r="D42" s="6"/>
      <c r="E42" s="77" t="s">
        <v>48</v>
      </c>
      <c r="F42" s="78"/>
      <c r="G42" s="78"/>
      <c r="H42" s="79"/>
      <c r="I42" s="6"/>
      <c r="J42" s="97"/>
      <c r="K42" s="97"/>
      <c r="L42" s="97"/>
      <c r="M42" s="6"/>
      <c r="N42" s="6"/>
    </row>
    <row r="43" spans="1:14" ht="12.75" customHeight="1" x14ac:dyDescent="0.15">
      <c r="A43" s="111" t="s">
        <v>8</v>
      </c>
      <c r="B43" s="112"/>
      <c r="C43" s="62" cm="1">
        <f t="array" ref="C43">SUMPRODUCT(--(WEEKDAY(_xlfn._xlws.FILTER($A$9:$A$39,$A$9:$A$39&lt;&gt;""),2)=1))*$D$6
+SUMPRODUCT(--(WEEKDAY(_xlfn._xlws.FILTER($A$9:$A$39,$A$9:$A$39&lt;&gt;""),2)=2))*$E$6
+SUMPRODUCT(--(WEEKDAY(_xlfn._xlws.FILTER($A$9:$A$39,$A$9:$A$39&lt;&gt;""),2)=3))*$F$6
+SUMPRODUCT(--(WEEKDAY(_xlfn._xlws.FILTER($A$9:$A$39,$A$9:$A$39&lt;&gt;""),2)=4))*$G$6
+SUMPRODUCT(--(WEEKDAY(_xlfn._xlws.FILTER($A$9:$A$39,$A$9:$A$39&lt;&gt;""),2)=5))*$H$6
+SUMPRODUCT(--(WEEKDAY(_xlfn._xlws.FILTER($A$9:$A$39,$A$9:$A$39&lt;&gt;""),2)=6))*$I$6
+SUMPRODUCT(--(WEEKDAY(_xlfn._xlws.FILTER($A$9:$A$39,$A$9:$A$39&lt;&gt;""),2)=7))*$J$6</f>
        <v>170</v>
      </c>
      <c r="D43" s="15"/>
      <c r="E43" s="75" t="s">
        <v>9</v>
      </c>
      <c r="F43" s="76"/>
      <c r="G43" s="76"/>
      <c r="H43" s="63">
        <v>10</v>
      </c>
      <c r="I43" s="6"/>
      <c r="J43" s="98"/>
      <c r="K43" s="98"/>
      <c r="L43" s="98"/>
      <c r="M43" s="18"/>
      <c r="N43" s="15"/>
    </row>
    <row r="44" spans="1:14" ht="12.75" customHeight="1" x14ac:dyDescent="0.15">
      <c r="A44" s="107" t="s">
        <v>24</v>
      </c>
      <c r="B44" s="108"/>
      <c r="C44" s="41">
        <f>SUM(J9:J39)-C45</f>
        <v>62.083333333333343</v>
      </c>
      <c r="D44" s="8"/>
      <c r="E44" s="73" t="s">
        <v>50</v>
      </c>
      <c r="F44" s="74"/>
      <c r="G44" s="74"/>
      <c r="H44" s="41">
        <f>C48</f>
        <v>-77.416666666666657</v>
      </c>
      <c r="I44" s="6"/>
      <c r="J44" s="98"/>
      <c r="K44" s="98"/>
      <c r="L44" s="98"/>
      <c r="M44" s="18"/>
      <c r="N44" s="8"/>
    </row>
    <row r="45" spans="1:14" ht="12.75" customHeight="1" thickBot="1" x14ac:dyDescent="0.2">
      <c r="A45" s="107" t="s">
        <v>7</v>
      </c>
      <c r="B45" s="108"/>
      <c r="C45" s="41">
        <f>SUMIF($K$9:$K$39,Basisdaten!$A$8,$J$9:$J$39)</f>
        <v>16</v>
      </c>
      <c r="D45" s="8"/>
      <c r="E45" s="80" t="s">
        <v>52</v>
      </c>
      <c r="F45" s="81"/>
      <c r="G45" s="81"/>
      <c r="H45" s="46">
        <v>-2</v>
      </c>
      <c r="I45" s="6"/>
      <c r="J45" s="98"/>
      <c r="K45" s="98"/>
      <c r="L45" s="98"/>
      <c r="M45" s="18"/>
      <c r="N45" s="8"/>
    </row>
    <row r="46" spans="1:14" ht="12.75" customHeight="1" thickBot="1" x14ac:dyDescent="0.2">
      <c r="A46" s="42" t="s">
        <v>33</v>
      </c>
      <c r="B46" s="43"/>
      <c r="C46" s="41">
        <f>SUMIF($K$9:$K$39,Basisdaten!$A$6,$J$9:$J$39)+SUMIF($K$9:$K$39,Basisdaten!$A$7,$J$9:$J$39)+SUMIF($K$9:$K$39,Basisdaten!$A$10,$J$9:$J$39)+SUMIF($K$9:$K$39,Basisdaten!$A$11,$J$9:$J$39)</f>
        <v>14.5</v>
      </c>
      <c r="D46" s="10"/>
      <c r="E46" s="71" t="s">
        <v>51</v>
      </c>
      <c r="F46" s="72"/>
      <c r="G46" s="72"/>
      <c r="H46" s="44">
        <f>$H$43+$H$44+$H$45</f>
        <v>-69.416666666666657</v>
      </c>
      <c r="I46" s="6"/>
      <c r="J46" s="99"/>
      <c r="K46" s="99"/>
      <c r="L46" s="99"/>
      <c r="M46" s="29"/>
      <c r="N46" s="10"/>
    </row>
    <row r="47" spans="1:14" ht="12.75" customHeight="1" thickBot="1" x14ac:dyDescent="0.2">
      <c r="A47" s="105" t="s">
        <v>43</v>
      </c>
      <c r="B47" s="106"/>
      <c r="C47" s="45">
        <f>SUM(C44:C46)</f>
        <v>92.583333333333343</v>
      </c>
      <c r="D47" s="6"/>
      <c r="E47" s="6"/>
      <c r="F47" s="6"/>
      <c r="G47" s="18"/>
      <c r="H47" s="18"/>
      <c r="I47" s="6"/>
      <c r="J47" s="6"/>
      <c r="K47" s="18"/>
      <c r="L47" s="9"/>
      <c r="M47" s="18"/>
      <c r="N47" s="6"/>
    </row>
    <row r="48" spans="1:14" ht="13" customHeight="1" thickBot="1" x14ac:dyDescent="0.2">
      <c r="A48" s="109" t="s">
        <v>50</v>
      </c>
      <c r="B48" s="110"/>
      <c r="C48" s="44">
        <f>C47-C43</f>
        <v>-77.416666666666657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9"/>
    </row>
    <row r="49" spans="1:14" ht="12.75" customHeight="1" x14ac:dyDescent="0.15">
      <c r="A49" s="7"/>
      <c r="B49" s="7"/>
      <c r="C49" s="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2.75" customHeight="1" x14ac:dyDescent="0.15">
      <c r="A50" s="20"/>
      <c r="B50" s="9"/>
      <c r="C50" s="18"/>
      <c r="D50" s="14"/>
      <c r="E50" s="14"/>
      <c r="F50" s="13"/>
      <c r="G50" s="13"/>
      <c r="H50" s="13"/>
      <c r="I50" s="13"/>
      <c r="J50" s="13"/>
      <c r="K50" s="14"/>
      <c r="L50" s="14"/>
      <c r="M50" s="14"/>
      <c r="N50" s="14"/>
    </row>
    <row r="51" spans="1:14" ht="12.75" customHeight="1" x14ac:dyDescent="0.15">
      <c r="A51" s="20"/>
      <c r="B51" s="9"/>
      <c r="C51" s="18"/>
      <c r="D51" s="14"/>
      <c r="E51" s="14"/>
      <c r="F51" s="13"/>
      <c r="G51" s="13"/>
      <c r="H51" s="13"/>
      <c r="I51" s="13"/>
      <c r="J51" s="13"/>
      <c r="K51" s="14"/>
      <c r="L51" s="14"/>
      <c r="M51" s="14"/>
      <c r="N51" s="14"/>
    </row>
    <row r="52" spans="1:14" ht="12.75" customHeight="1" x14ac:dyDescent="0.15">
      <c r="A52" s="14"/>
      <c r="B52" s="14"/>
      <c r="C52" s="14"/>
      <c r="D52" s="14"/>
      <c r="E52" s="14"/>
      <c r="F52" s="13"/>
      <c r="G52" s="13"/>
      <c r="H52" s="13"/>
      <c r="I52" s="13"/>
      <c r="J52" s="13"/>
      <c r="K52" s="13"/>
      <c r="L52" s="14"/>
      <c r="M52" s="14"/>
      <c r="N52" s="14"/>
    </row>
    <row r="53" spans="1:14" ht="12.75" customHeight="1" x14ac:dyDescent="0.15">
      <c r="A53" s="101" t="s">
        <v>6</v>
      </c>
      <c r="B53" s="101"/>
      <c r="C53" s="101"/>
      <c r="D53" s="101"/>
      <c r="E53" s="101"/>
      <c r="F53" s="6"/>
      <c r="G53" s="6"/>
      <c r="H53" s="6"/>
      <c r="I53" s="6" t="s">
        <v>6</v>
      </c>
      <c r="J53" s="6"/>
      <c r="K53" s="6"/>
      <c r="L53" s="103"/>
      <c r="M53" s="103"/>
      <c r="N53" s="103"/>
    </row>
    <row r="54" spans="1:14" ht="12.75" customHeight="1" x14ac:dyDescent="0.15">
      <c r="A54" s="102" t="s">
        <v>10</v>
      </c>
      <c r="B54" s="102"/>
      <c r="C54" s="102"/>
      <c r="D54" s="102"/>
      <c r="E54" s="102"/>
      <c r="F54" s="21"/>
      <c r="G54" s="21"/>
      <c r="H54" s="21"/>
      <c r="I54" s="30"/>
      <c r="J54" s="30"/>
      <c r="K54" s="30"/>
      <c r="L54" s="104" t="s">
        <v>11</v>
      </c>
      <c r="M54" s="104"/>
      <c r="N54" s="104"/>
    </row>
    <row r="55" spans="1:14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2.75" customHeight="1" x14ac:dyDescent="0.15">
      <c r="A57" s="100"/>
      <c r="B57" s="100"/>
      <c r="C57" s="100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</sheetData>
  <mergeCells count="60">
    <mergeCell ref="J46:L46"/>
    <mergeCell ref="A57:C57"/>
    <mergeCell ref="A53:E53"/>
    <mergeCell ref="A54:E54"/>
    <mergeCell ref="L53:N53"/>
    <mergeCell ref="L54:N54"/>
    <mergeCell ref="A47:B47"/>
    <mergeCell ref="A48:B48"/>
    <mergeCell ref="L22:N22"/>
    <mergeCell ref="L23:N23"/>
    <mergeCell ref="L24:N24"/>
    <mergeCell ref="L25:N25"/>
    <mergeCell ref="L26:N26"/>
    <mergeCell ref="L27:N27"/>
    <mergeCell ref="L28:N28"/>
    <mergeCell ref="J42:L42"/>
    <mergeCell ref="J43:L43"/>
    <mergeCell ref="J44:L44"/>
    <mergeCell ref="J45:L45"/>
    <mergeCell ref="L12:N12"/>
    <mergeCell ref="L18:N18"/>
    <mergeCell ref="L19:N19"/>
    <mergeCell ref="L20:N20"/>
    <mergeCell ref="L21:N21"/>
    <mergeCell ref="L8:N8"/>
    <mergeCell ref="A6:C6"/>
    <mergeCell ref="L9:N9"/>
    <mergeCell ref="L10:N10"/>
    <mergeCell ref="L11:N11"/>
    <mergeCell ref="A1:G1"/>
    <mergeCell ref="L6:N6"/>
    <mergeCell ref="B3:D3"/>
    <mergeCell ref="L3:M3"/>
    <mergeCell ref="A5:C5"/>
    <mergeCell ref="A40:C40"/>
    <mergeCell ref="E46:G46"/>
    <mergeCell ref="E44:G44"/>
    <mergeCell ref="E43:G43"/>
    <mergeCell ref="E42:H42"/>
    <mergeCell ref="A42:C42"/>
    <mergeCell ref="E45:G45"/>
    <mergeCell ref="A45:B45"/>
    <mergeCell ref="A43:B43"/>
    <mergeCell ref="A44:B44"/>
    <mergeCell ref="L13:N13"/>
    <mergeCell ref="L14:N14"/>
    <mergeCell ref="L15:N15"/>
    <mergeCell ref="L16:N16"/>
    <mergeCell ref="L17:N17"/>
    <mergeCell ref="L29:N29"/>
    <mergeCell ref="L30:N30"/>
    <mergeCell ref="L31:N31"/>
    <mergeCell ref="L32:N32"/>
    <mergeCell ref="L33:N33"/>
    <mergeCell ref="L39:N39"/>
    <mergeCell ref="L34:N34"/>
    <mergeCell ref="L35:N35"/>
    <mergeCell ref="L36:N36"/>
    <mergeCell ref="L37:N37"/>
    <mergeCell ref="L38:N38"/>
  </mergeCells>
  <conditionalFormatting sqref="C45 L55:N964">
    <cfRule type="containsText" dxfId="3" priority="1" operator="containsText" text="Krankenstand">
      <formula>NOT(ISERROR(SEARCH("Krankenstand",C45)))</formula>
    </cfRule>
    <cfRule type="containsText" dxfId="2" priority="2" operator="containsText" text="Urlaub">
      <formula>NOT(ISERROR(SEARCH("Urlaub",C45)))</formula>
    </cfRule>
  </conditionalFormatting>
  <conditionalFormatting sqref="N2 L3:L5 L7:L39 M42:N46 L47:N52 I53:J54">
    <cfRule type="containsText" dxfId="1" priority="21" operator="containsText" text="Krankenstand">
      <formula>NOT(ISERROR(SEARCH("Krankenstand",I2)))</formula>
    </cfRule>
    <cfRule type="containsText" dxfId="0" priority="22" operator="containsText" text="Urlaub">
      <formula>NOT(ISERROR(SEARCH("Urlaub",I2)))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0" verticalDpi="0"/>
  <headerFooter>
    <oddHeader>&amp;LIHR FIRMENLOGO	&amp;R&amp;G</oddHeader>
  </headerFooter>
  <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910005-724F-0B46-BC5C-6355E264685D}">
          <x14:formula1>
            <xm:f>Basisdaten!$C$2:$C$28</xm:f>
          </x14:formula1>
          <xm:sqref>J3 E3:F4 E7:F7</xm:sqref>
        </x14:dataValidation>
        <x14:dataValidation type="list" allowBlank="1" showInputMessage="1" showErrorMessage="1" xr:uid="{6F6F3EA3-1F0E-B04E-8F77-7178C854F526}">
          <x14:formula1>
            <xm:f>Basisdaten!$A$2:$A$11</xm:f>
          </x14:formula1>
          <xm:sqref>K9:K39</xm:sqref>
        </x14:dataValidation>
        <x14:dataValidation type="list" allowBlank="1" showInputMessage="1" showErrorMessage="1" xr:uid="{46D42050-61B8-6345-9E9F-5697DC1B0601}">
          <x14:formula1>
            <xm:f>Basisdaten!B2:B13</xm:f>
          </x14:formula1>
          <xm:sqref>G3</xm:sqref>
        </x14:dataValidation>
        <x14:dataValidation type="list" allowBlank="1" showInputMessage="1" showErrorMessage="1" xr:uid="{25BB3BDC-5D8D-7F42-BA97-89E39E5F760B}">
          <x14:formula1>
            <xm:f>Basisdaten!B4:B15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1840-B30F-AE46-9BE9-A3E267C67AEB}">
  <dimension ref="A1:C28"/>
  <sheetViews>
    <sheetView workbookViewId="0">
      <selection activeCell="A12" sqref="A12"/>
    </sheetView>
  </sheetViews>
  <sheetFormatPr baseColWidth="10" defaultRowHeight="13" x14ac:dyDescent="0.15"/>
  <sheetData>
    <row r="1" spans="1:3" x14ac:dyDescent="0.15">
      <c r="A1" s="26" t="s">
        <v>21</v>
      </c>
      <c r="B1" s="26" t="s">
        <v>22</v>
      </c>
      <c r="C1" s="26" t="s">
        <v>23</v>
      </c>
    </row>
    <row r="2" spans="1:3" x14ac:dyDescent="0.15">
      <c r="A2" s="3" t="s">
        <v>5</v>
      </c>
      <c r="B2" s="3" t="str">
        <f>TEXT(DATE(2024,1,1),"MMMM")</f>
        <v>January</v>
      </c>
      <c r="C2" s="3">
        <v>2024</v>
      </c>
    </row>
    <row r="3" spans="1:3" x14ac:dyDescent="0.15">
      <c r="A3" s="3" t="s">
        <v>13</v>
      </c>
      <c r="B3" s="3" t="str">
        <f>TEXT(DATE(2024,2,1),"MMMM")</f>
        <v>February</v>
      </c>
      <c r="C3" s="3">
        <v>2025</v>
      </c>
    </row>
    <row r="4" spans="1:3" x14ac:dyDescent="0.15">
      <c r="A4" s="3" t="s">
        <v>16</v>
      </c>
      <c r="B4" s="3" t="str">
        <f>TEXT(DATE(2024,3,1),"MMMM")</f>
        <v>March</v>
      </c>
      <c r="C4" s="3">
        <v>2026</v>
      </c>
    </row>
    <row r="5" spans="1:3" x14ac:dyDescent="0.15">
      <c r="A5" s="3" t="s">
        <v>17</v>
      </c>
      <c r="B5" s="3" t="str">
        <f>TEXT(DATE(2024,4,1),"MMMM")</f>
        <v>April</v>
      </c>
      <c r="C5" s="3">
        <v>2027</v>
      </c>
    </row>
    <row r="6" spans="1:3" x14ac:dyDescent="0.15">
      <c r="A6" s="3" t="s">
        <v>18</v>
      </c>
      <c r="B6" s="3" t="str">
        <f>TEXT(DATE(2024,5,1),"MMMM")</f>
        <v>May</v>
      </c>
      <c r="C6" s="3">
        <v>2028</v>
      </c>
    </row>
    <row r="7" spans="1:3" x14ac:dyDescent="0.15">
      <c r="A7" s="3" t="s">
        <v>19</v>
      </c>
      <c r="B7" s="3" t="str">
        <f>TEXT(DATE(2024,6,1),"MMMM")</f>
        <v>June</v>
      </c>
      <c r="C7" s="3">
        <v>2029</v>
      </c>
    </row>
    <row r="8" spans="1:3" x14ac:dyDescent="0.15">
      <c r="A8" s="3" t="s">
        <v>7</v>
      </c>
      <c r="B8" s="3" t="str">
        <f>TEXT(DATE(2024,7,1),"MMMM")</f>
        <v>July</v>
      </c>
      <c r="C8" s="3">
        <v>2030</v>
      </c>
    </row>
    <row r="9" spans="1:3" x14ac:dyDescent="0.15">
      <c r="A9" s="3" t="s">
        <v>20</v>
      </c>
      <c r="B9" s="3" t="str">
        <f>TEXT(DATE(2024,8,1),"MMMM")</f>
        <v>August</v>
      </c>
      <c r="C9" s="3">
        <v>2031</v>
      </c>
    </row>
    <row r="10" spans="1:3" x14ac:dyDescent="0.15">
      <c r="A10" s="3" t="s">
        <v>25</v>
      </c>
      <c r="B10" s="3" t="str">
        <f>TEXT(DATE(2024,9,1),"MMMM")</f>
        <v>September</v>
      </c>
      <c r="C10" s="3">
        <v>2032</v>
      </c>
    </row>
    <row r="11" spans="1:3" x14ac:dyDescent="0.15">
      <c r="A11" s="3" t="s">
        <v>49</v>
      </c>
      <c r="B11" s="3" t="str">
        <f>TEXT(DATE(2024,10,1),"MMMM")</f>
        <v>October</v>
      </c>
      <c r="C11" s="3">
        <v>2033</v>
      </c>
    </row>
    <row r="12" spans="1:3" x14ac:dyDescent="0.15">
      <c r="A12" s="3"/>
      <c r="B12" s="3" t="str">
        <f>TEXT(DATE(2024,11,1),"MMMM")</f>
        <v>November</v>
      </c>
      <c r="C12" s="3">
        <v>2034</v>
      </c>
    </row>
    <row r="13" spans="1:3" x14ac:dyDescent="0.15">
      <c r="A13" s="3"/>
      <c r="B13" s="3" t="str">
        <f>TEXT(DATE(2024,12,1),"MMMM")</f>
        <v>December</v>
      </c>
      <c r="C13" s="3">
        <v>2035</v>
      </c>
    </row>
    <row r="14" spans="1:3" x14ac:dyDescent="0.15">
      <c r="A14" s="3"/>
      <c r="B14" s="3"/>
      <c r="C14" s="3">
        <v>2036</v>
      </c>
    </row>
    <row r="15" spans="1:3" x14ac:dyDescent="0.15">
      <c r="A15" s="3"/>
      <c r="B15" s="3"/>
      <c r="C15" s="3">
        <v>2037</v>
      </c>
    </row>
    <row r="16" spans="1:3" x14ac:dyDescent="0.15">
      <c r="A16" s="3"/>
      <c r="B16" s="3"/>
      <c r="C16" s="3">
        <v>2038</v>
      </c>
    </row>
    <row r="17" spans="1:3" x14ac:dyDescent="0.15">
      <c r="A17" s="3"/>
      <c r="B17" s="3"/>
      <c r="C17" s="3">
        <v>2039</v>
      </c>
    </row>
    <row r="18" spans="1:3" x14ac:dyDescent="0.15">
      <c r="A18" s="3"/>
      <c r="B18" s="3"/>
      <c r="C18" s="3">
        <v>2040</v>
      </c>
    </row>
    <row r="19" spans="1:3" x14ac:dyDescent="0.15">
      <c r="A19" s="3"/>
      <c r="B19" s="3"/>
      <c r="C19" s="3">
        <v>2041</v>
      </c>
    </row>
    <row r="20" spans="1:3" x14ac:dyDescent="0.15">
      <c r="A20" s="3"/>
      <c r="B20" s="3"/>
      <c r="C20" s="3">
        <v>2042</v>
      </c>
    </row>
    <row r="21" spans="1:3" x14ac:dyDescent="0.15">
      <c r="A21" s="3"/>
      <c r="B21" s="3"/>
      <c r="C21" s="3">
        <v>2043</v>
      </c>
    </row>
    <row r="22" spans="1:3" x14ac:dyDescent="0.15">
      <c r="A22" s="3"/>
      <c r="B22" s="3"/>
      <c r="C22" s="3">
        <v>2044</v>
      </c>
    </row>
    <row r="23" spans="1:3" x14ac:dyDescent="0.15">
      <c r="A23" s="3"/>
      <c r="B23" s="3"/>
      <c r="C23" s="3">
        <v>2045</v>
      </c>
    </row>
    <row r="24" spans="1:3" x14ac:dyDescent="0.15">
      <c r="A24" s="3"/>
      <c r="B24" s="3"/>
      <c r="C24" s="3">
        <v>2046</v>
      </c>
    </row>
    <row r="25" spans="1:3" x14ac:dyDescent="0.15">
      <c r="A25" s="3"/>
      <c r="B25" s="3"/>
      <c r="C25" s="3">
        <v>2047</v>
      </c>
    </row>
    <row r="26" spans="1:3" x14ac:dyDescent="0.15">
      <c r="A26" s="3"/>
      <c r="B26" s="3"/>
      <c r="C26" s="3">
        <v>2048</v>
      </c>
    </row>
    <row r="27" spans="1:3" x14ac:dyDescent="0.15">
      <c r="A27" s="3"/>
      <c r="B27" s="3"/>
      <c r="C27" s="3">
        <v>2049</v>
      </c>
    </row>
    <row r="28" spans="1:3" x14ac:dyDescent="0.15">
      <c r="A28" s="3"/>
      <c r="B28" s="3"/>
      <c r="C28" s="3">
        <v>2050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Monat</vt:lpstr>
      <vt:lpstr>Basisdaten</vt:lpstr>
      <vt:lpstr>Monat!Print_Area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Wolfgang Brandhuber</cp:lastModifiedBy>
  <cp:lastPrinted>2024-06-25T04:14:18Z</cp:lastPrinted>
  <dcterms:created xsi:type="dcterms:W3CDTF">2023-03-28T10:04:00Z</dcterms:created>
  <dcterms:modified xsi:type="dcterms:W3CDTF">2024-06-25T09:59:54Z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